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vans\Desktop\Scans\April 1\"/>
    </mc:Choice>
  </mc:AlternateContent>
  <xr:revisionPtr revIDLastSave="0" documentId="8_{47078D79-6BE5-4B86-9567-2C20C88500BD}" xr6:coauthVersionLast="47" xr6:coauthVersionMax="47" xr10:uidLastSave="{00000000-0000-0000-0000-000000000000}"/>
  <bookViews>
    <workbookView xWindow="-120" yWindow="-120" windowWidth="24240" windowHeight="13140" firstSheet="91" activeTab="95" xr2:uid="{512FBC4C-0743-486D-AA63-320F7B0E8DED}"/>
  </bookViews>
  <sheets>
    <sheet name="Aasand, Dean &amp; Deedra" sheetId="1" r:id="rId1"/>
    <sheet name="Aasand, Richard" sheetId="2" r:id="rId2"/>
    <sheet name="Aasand, Todd" sheetId="3" r:id="rId3"/>
    <sheet name="Albeidinger, Glenn" sheetId="4" r:id="rId4"/>
    <sheet name="Albeidinger, Kent &amp; Lyla" sheetId="5" r:id="rId5"/>
    <sheet name="Agnes F Lipetxky Land Trust" sheetId="6" r:id="rId6"/>
    <sheet name="Aljets, Tim &amp; Tami" sheetId="7" r:id="rId7"/>
    <sheet name="Aljets, Travis &amp; Chelsea" sheetId="8" r:id="rId8"/>
    <sheet name="Alley, Ronald" sheetId="9" r:id="rId9"/>
    <sheet name="Anderson, Diane" sheetId="10" r:id="rId10"/>
    <sheet name="Anderson, Douglas &amp; Charlotte" sheetId="11" r:id="rId11"/>
    <sheet name="Anderson, DuWayne &amp; Elna" sheetId="12" r:id="rId12"/>
    <sheet name="Anderson, Ed &amp; Janell" sheetId="13" r:id="rId13"/>
    <sheet name="Anderson, Garth" sheetId="14" r:id="rId14"/>
    <sheet name="Anderson, Gary" sheetId="15" r:id="rId15"/>
    <sheet name="Anderson, Gary &amp; Bernadine" sheetId="16" r:id="rId16"/>
    <sheet name="Anderson, Janice" sheetId="17" r:id="rId17"/>
    <sheet name="Anderson, Joel &amp; Lisa" sheetId="18" r:id="rId18"/>
    <sheet name="Anderson, Linda" sheetId="19" r:id="rId19"/>
    <sheet name="Anderson, Marlene" sheetId="20" r:id="rId20"/>
    <sheet name="Anderson, Vernon &amp; Lavonne" sheetId="21" r:id="rId21"/>
    <sheet name="Ascheman, Michael &amp; Donna" sheetId="22" r:id="rId22"/>
    <sheet name="Bachmeier, Arlan &amp; Charlotte" sheetId="23" r:id="rId23"/>
    <sheet name="Bachmeier, Brent &amp; Stephanie" sheetId="24" r:id="rId24"/>
    <sheet name="Bailey, Robert F" sheetId="25" r:id="rId25"/>
    <sheet name="Bakke, Carolyn" sheetId="26" r:id="rId26"/>
    <sheet name="Bakke, Scott" sheetId="27" r:id="rId27"/>
    <sheet name="Balvitsch, Robert &amp; Marge" sheetId="28" r:id="rId28"/>
    <sheet name="Balvitsch, Sandra" sheetId="29" r:id="rId29"/>
    <sheet name="Barnes, Bradley &amp; Janet" sheetId="30" r:id="rId30"/>
    <sheet name="Barnes, Jeffrey &amp; Sherrie" sheetId="31" r:id="rId31"/>
    <sheet name="Barthel, Virgil" sheetId="32" r:id="rId32"/>
    <sheet name="Bartz, Charles &amp; Deborah" sheetId="33" r:id="rId33"/>
    <sheet name="Bata, Jeff" sheetId="34" r:id="rId34"/>
    <sheet name="Beach, Nancy" sheetId="35" r:id="rId35"/>
    <sheet name="Bear, Matthew" sheetId="36" r:id="rId36"/>
    <sheet name="Becker, Jerry &amp; Tamara" sheetId="37" r:id="rId37"/>
    <sheet name="Beckley, Dan" sheetId="38" r:id="rId38"/>
    <sheet name="Beckley, Percy" sheetId="39" r:id="rId39"/>
    <sheet name="Bergan, Barb" sheetId="40" r:id="rId40"/>
    <sheet name="Bergstad, Clayton" sheetId="41" r:id="rId41"/>
    <sheet name="Bickett, Chad &amp; Rachel" sheetId="42" r:id="rId42"/>
    <sheet name="Biel, Mike" sheetId="43" r:id="rId43"/>
    <sheet name="Biel, Ray &amp; Peggy" sheetId="44" r:id="rId44"/>
    <sheet name="Black, Gilbert &amp; Joanne" sheetId="45" r:id="rId45"/>
    <sheet name="Black, Kevin &amp; Judy" sheetId="46" r:id="rId46"/>
    <sheet name="Black, Lyle &amp; Annola" sheetId="47" r:id="rId47"/>
    <sheet name="Black, Shane" sheetId="48" r:id="rId48"/>
    <sheet name="Black, Travis &amp; Katherine" sheetId="49" r:id="rId49"/>
    <sheet name="Black, Wesley &amp; Karen" sheetId="50" r:id="rId50"/>
    <sheet name="Blahna, James" sheetId="51" r:id="rId51"/>
    <sheet name="Borth, Gaylen &amp; Sandra" sheetId="52" r:id="rId52"/>
    <sheet name="Boyer, Rebecca" sheetId="53" r:id="rId53"/>
    <sheet name="Braaten, Dallas &amp; Carrie" sheetId="54" r:id="rId54"/>
    <sheet name="Brandt, David &amp; Kathy" sheetId="55" r:id="rId55"/>
    <sheet name="Brandt, John &amp; Susan" sheetId="56" r:id="rId56"/>
    <sheet name="Brandt, Roger" sheetId="57" r:id="rId57"/>
    <sheet name="Bredahl, Jodi" sheetId="58" r:id="rId58"/>
    <sheet name="Brown Siblings" sheetId="60" r:id="rId59"/>
    <sheet name="Burchill, Alan" sheetId="61" r:id="rId60"/>
    <sheet name="Burr, Jodi" sheetId="62" r:id="rId61"/>
    <sheet name="Burr, Kenneth &amp; Ella" sheetId="63" r:id="rId62"/>
    <sheet name="Burtner, Roger &amp; Carol" sheetId="64" r:id="rId63"/>
    <sheet name="Butts, Alan" sheetId="65" r:id="rId64"/>
    <sheet name="Butts, Linda" sheetId="66" r:id="rId65"/>
    <sheet name="Byrum, Daren &amp; Michelle" sheetId="67" r:id="rId66"/>
    <sheet name="Cabler, Josh &amp; Kristin" sheetId="68" r:id="rId67"/>
    <sheet name="Carr, Austen" sheetId="69" r:id="rId68"/>
    <sheet name="Carr, Brian &amp; Heather" sheetId="70" r:id="rId69"/>
    <sheet name="Carr, Connie" sheetId="71" r:id="rId70"/>
    <sheet name="Carr, Darlene" sheetId="72" r:id="rId71"/>
    <sheet name="Carr, Donald &amp; Lydia" sheetId="73" r:id="rId72"/>
    <sheet name="Carr, James Jr." sheetId="74" r:id="rId73"/>
    <sheet name="Carr, Keith" sheetId="75" r:id="rId74"/>
    <sheet name="Carr, Ryan" sheetId="76" r:id="rId75"/>
    <sheet name="Carr, Theresa" sheetId="77" r:id="rId76"/>
    <sheet name="Carr, Thomas &amp; Brian" sheetId="78" r:id="rId77"/>
    <sheet name="Carr, Thomas" sheetId="79" r:id="rId78"/>
    <sheet name="Carr, Timothy" sheetId="80" r:id="rId79"/>
    <sheet name="Carr, Tom" sheetId="81" r:id="rId80"/>
    <sheet name="Carr, Travis" sheetId="82" r:id="rId81"/>
    <sheet name="Caylor, Don" sheetId="83" r:id="rId82"/>
    <sheet name="Cellmer, Laverne &amp; Vonda" sheetId="84" r:id="rId83"/>
    <sheet name="Charles, Chris &amp; Shirley" sheetId="85" r:id="rId84"/>
    <sheet name="Charles, Mitch &amp; Rhonda" sheetId="86" r:id="rId85"/>
    <sheet name="Cho, Christi" sheetId="87" r:id="rId86"/>
    <sheet name="Christianson, Russell &amp; Cheryl" sheetId="88" r:id="rId87"/>
    <sheet name="Christianson, Scott &amp; Lisa" sheetId="89" r:id="rId88"/>
    <sheet name="Clark, Joe &amp; Lois " sheetId="90" r:id="rId89"/>
    <sheet name="Cleveland, David" sheetId="91" r:id="rId90"/>
    <sheet name="Cleveland, James &amp; Gayle" sheetId="92" r:id="rId91"/>
    <sheet name="Cleveland, James Jr." sheetId="93" r:id="rId92"/>
    <sheet name="Clifton, James &amp; Debra" sheetId="94" r:id="rId93"/>
    <sheet name="Cook, Jim &amp; Lori" sheetId="95" r:id="rId94"/>
    <sheet name="Copenhaver, David &amp; Joan" sheetId="96" r:id="rId95"/>
    <sheet name="Copenhaver, Patrick" sheetId="97" r:id="rId96"/>
  </sheets>
  <definedNames>
    <definedName name="_xlnm.Print_Area" localSheetId="0">'Aasand, Dean &amp; Deedra'!$A$1:$AB$21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75" i="97" l="1"/>
  <c r="AB69" i="97"/>
  <c r="U69" i="97"/>
  <c r="O69" i="97"/>
  <c r="I69" i="97"/>
  <c r="W68" i="97"/>
  <c r="W67" i="97"/>
  <c r="Q67" i="97"/>
  <c r="W66" i="97"/>
  <c r="W69" i="97" s="1"/>
  <c r="Q66" i="97"/>
  <c r="K66" i="97"/>
  <c r="W65" i="97"/>
  <c r="Q65" i="97"/>
  <c r="K65" i="97"/>
  <c r="W64" i="97"/>
  <c r="Q64" i="97"/>
  <c r="Q69" i="97" s="1"/>
  <c r="K64" i="97"/>
  <c r="K69" i="97" s="1"/>
  <c r="AB62" i="97"/>
  <c r="U62" i="97"/>
  <c r="O62" i="97"/>
  <c r="I62" i="97"/>
  <c r="Q61" i="97"/>
  <c r="Q60" i="97"/>
  <c r="Q59" i="97"/>
  <c r="W58" i="97"/>
  <c r="Q58" i="97"/>
  <c r="W57" i="97"/>
  <c r="Q57" i="97"/>
  <c r="W56" i="97"/>
  <c r="Q56" i="97"/>
  <c r="K56" i="97"/>
  <c r="W55" i="97"/>
  <c r="Q55" i="97"/>
  <c r="K55" i="97"/>
  <c r="W54" i="97"/>
  <c r="W62" i="97" s="1"/>
  <c r="Q54" i="97"/>
  <c r="Q62" i="97" s="1"/>
  <c r="K54" i="97"/>
  <c r="K62" i="97" s="1"/>
  <c r="Y62" i="97" s="1"/>
  <c r="AB52" i="97"/>
  <c r="U52" i="97"/>
  <c r="I52" i="97"/>
  <c r="K51" i="97"/>
  <c r="W50" i="97"/>
  <c r="K50" i="97"/>
  <c r="W49" i="97"/>
  <c r="K49" i="97"/>
  <c r="W48" i="97"/>
  <c r="K48" i="97"/>
  <c r="W47" i="97"/>
  <c r="K47" i="97"/>
  <c r="W46" i="97"/>
  <c r="K46" i="97"/>
  <c r="W45" i="97"/>
  <c r="K45" i="97"/>
  <c r="W44" i="97"/>
  <c r="K44" i="97"/>
  <c r="W43" i="97"/>
  <c r="W52" i="97" s="1"/>
  <c r="K43" i="97"/>
  <c r="K52" i="97" s="1"/>
  <c r="AB41" i="97"/>
  <c r="U41" i="97"/>
  <c r="O41" i="97"/>
  <c r="I41" i="97"/>
  <c r="W40" i="97"/>
  <c r="W39" i="97"/>
  <c r="Q39" i="97"/>
  <c r="K39" i="97"/>
  <c r="W38" i="97"/>
  <c r="Q38" i="97"/>
  <c r="K38" i="97"/>
  <c r="W37" i="97"/>
  <c r="Q37" i="97"/>
  <c r="K37" i="97"/>
  <c r="W36" i="97"/>
  <c r="W41" i="97" s="1"/>
  <c r="Q36" i="97"/>
  <c r="K36" i="97"/>
  <c r="W35" i="97"/>
  <c r="Q35" i="97"/>
  <c r="Q41" i="97" s="1"/>
  <c r="K35" i="97"/>
  <c r="K41" i="97" s="1"/>
  <c r="AB33" i="97"/>
  <c r="U33" i="97"/>
  <c r="O33" i="97"/>
  <c r="I33" i="97"/>
  <c r="W32" i="97"/>
  <c r="W33" i="97" s="1"/>
  <c r="Q32" i="97"/>
  <c r="K32" i="97"/>
  <c r="W31" i="97"/>
  <c r="Q31" i="97"/>
  <c r="Q33" i="97" s="1"/>
  <c r="K31" i="97"/>
  <c r="K33" i="97" s="1"/>
  <c r="AB29" i="97"/>
  <c r="W29" i="97"/>
  <c r="U29" i="97"/>
  <c r="O29" i="97"/>
  <c r="Q28" i="97"/>
  <c r="Q27" i="97"/>
  <c r="Q26" i="97"/>
  <c r="W25" i="97"/>
  <c r="Q25" i="97"/>
  <c r="W24" i="97"/>
  <c r="Q24" i="97"/>
  <c r="Q29" i="97" s="1"/>
  <c r="Y29" i="97" s="1"/>
  <c r="W23" i="97"/>
  <c r="Q23" i="97"/>
  <c r="AB21" i="97"/>
  <c r="AB72" i="97" s="1"/>
  <c r="U21" i="97"/>
  <c r="O21" i="97"/>
  <c r="Q20" i="97"/>
  <c r="W19" i="97"/>
  <c r="Q19" i="97"/>
  <c r="W18" i="97"/>
  <c r="Q18" i="97"/>
  <c r="W17" i="97"/>
  <c r="Q17" i="97"/>
  <c r="W16" i="97"/>
  <c r="Q16" i="97"/>
  <c r="W15" i="97"/>
  <c r="W21" i="97" s="1"/>
  <c r="Q15" i="97"/>
  <c r="Q21" i="97" s="1"/>
  <c r="Y21" i="97" s="1"/>
  <c r="AB13" i="97"/>
  <c r="O13" i="97"/>
  <c r="I13" i="97"/>
  <c r="Q12" i="97"/>
  <c r="Q11" i="97"/>
  <c r="Q10" i="97"/>
  <c r="Q9" i="97"/>
  <c r="Q8" i="97"/>
  <c r="Q7" i="97"/>
  <c r="Q6" i="97"/>
  <c r="K6" i="97"/>
  <c r="Q5" i="97"/>
  <c r="K5" i="97"/>
  <c r="Q4" i="97"/>
  <c r="K4" i="97"/>
  <c r="Q3" i="97"/>
  <c r="Q13" i="97" s="1"/>
  <c r="K3" i="97"/>
  <c r="K13" i="97" s="1"/>
  <c r="Y13" i="97" s="1"/>
  <c r="Y33" i="97" l="1"/>
  <c r="Y41" i="97"/>
  <c r="Y52" i="97"/>
  <c r="Y69" i="97"/>
  <c r="AB22" i="96" l="1"/>
  <c r="AB19" i="96"/>
  <c r="AB16" i="96"/>
  <c r="U16" i="96"/>
  <c r="I16" i="96"/>
  <c r="W15" i="96"/>
  <c r="W14" i="96"/>
  <c r="W16" i="96" s="1"/>
  <c r="K14" i="96"/>
  <c r="W13" i="96"/>
  <c r="K13" i="96"/>
  <c r="K16" i="96" s="1"/>
  <c r="AB11" i="96"/>
  <c r="U11" i="96"/>
  <c r="I11" i="96"/>
  <c r="K10" i="96"/>
  <c r="K9" i="96"/>
  <c r="K8" i="96"/>
  <c r="W7" i="96"/>
  <c r="K7" i="96"/>
  <c r="W6" i="96"/>
  <c r="K6" i="96"/>
  <c r="K11" i="96" s="1"/>
  <c r="Y11" i="96" s="1"/>
  <c r="W5" i="96"/>
  <c r="K5" i="96"/>
  <c r="W4" i="96"/>
  <c r="W11" i="96" s="1"/>
  <c r="K4" i="96"/>
  <c r="W3" i="96"/>
  <c r="K3" i="96"/>
  <c r="AB91" i="95"/>
  <c r="U91" i="95"/>
  <c r="I91" i="95"/>
  <c r="K90" i="95"/>
  <c r="W89" i="95"/>
  <c r="K89" i="95"/>
  <c r="W88" i="95"/>
  <c r="K88" i="95"/>
  <c r="W87" i="95"/>
  <c r="K87" i="95"/>
  <c r="K91" i="95" s="1"/>
  <c r="W86" i="95"/>
  <c r="W91" i="95" s="1"/>
  <c r="K86" i="95"/>
  <c r="AB84" i="95"/>
  <c r="W84" i="95"/>
  <c r="U84" i="95"/>
  <c r="I84" i="95"/>
  <c r="K83" i="95"/>
  <c r="W82" i="95"/>
  <c r="K82" i="95"/>
  <c r="W81" i="95"/>
  <c r="K81" i="95"/>
  <c r="W80" i="95"/>
  <c r="K80" i="95"/>
  <c r="W79" i="95"/>
  <c r="K79" i="95"/>
  <c r="W78" i="95"/>
  <c r="K78" i="95"/>
  <c r="W77" i="95"/>
  <c r="K77" i="95"/>
  <c r="K84" i="95" s="1"/>
  <c r="Y84" i="95" s="1"/>
  <c r="AB75" i="95"/>
  <c r="U75" i="95"/>
  <c r="I75" i="95"/>
  <c r="W74" i="95"/>
  <c r="K74" i="95"/>
  <c r="W73" i="95"/>
  <c r="K73" i="95"/>
  <c r="W72" i="95"/>
  <c r="K72" i="95"/>
  <c r="W71" i="95"/>
  <c r="K71" i="95"/>
  <c r="W70" i="95"/>
  <c r="W75" i="95" s="1"/>
  <c r="K70" i="95"/>
  <c r="K75" i="95" s="1"/>
  <c r="Y75" i="95" s="1"/>
  <c r="AB68" i="95"/>
  <c r="I68" i="95"/>
  <c r="K67" i="95"/>
  <c r="K66" i="95"/>
  <c r="K65" i="95"/>
  <c r="K64" i="95"/>
  <c r="K68" i="95" s="1"/>
  <c r="AB62" i="95"/>
  <c r="U62" i="95"/>
  <c r="K62" i="95"/>
  <c r="Y62" i="95" s="1"/>
  <c r="I62" i="95"/>
  <c r="K61" i="95"/>
  <c r="K60" i="95"/>
  <c r="W59" i="95"/>
  <c r="K59" i="95"/>
  <c r="W58" i="95"/>
  <c r="W62" i="95" s="1"/>
  <c r="K58" i="95"/>
  <c r="AB56" i="95"/>
  <c r="U56" i="95"/>
  <c r="K56" i="95"/>
  <c r="I56" i="95"/>
  <c r="K55" i="95"/>
  <c r="K54" i="95"/>
  <c r="W53" i="95"/>
  <c r="K53" i="95"/>
  <c r="W52" i="95"/>
  <c r="W56" i="95" s="1"/>
  <c r="K52" i="95"/>
  <c r="AB50" i="95"/>
  <c r="U50" i="95"/>
  <c r="K50" i="95"/>
  <c r="I50" i="95"/>
  <c r="W49" i="95"/>
  <c r="K49" i="95"/>
  <c r="W48" i="95"/>
  <c r="K48" i="95"/>
  <c r="W47" i="95"/>
  <c r="K47" i="95"/>
  <c r="W46" i="95"/>
  <c r="K46" i="95"/>
  <c r="W45" i="95"/>
  <c r="K45" i="95"/>
  <c r="W44" i="95"/>
  <c r="K44" i="95"/>
  <c r="W43" i="95"/>
  <c r="K43" i="95"/>
  <c r="W42" i="95"/>
  <c r="W50" i="95" s="1"/>
  <c r="K42" i="95"/>
  <c r="AB40" i="95"/>
  <c r="W40" i="95"/>
  <c r="U40" i="95"/>
  <c r="I40" i="95"/>
  <c r="K39" i="95"/>
  <c r="W38" i="95"/>
  <c r="K38" i="95"/>
  <c r="W37" i="95"/>
  <c r="K37" i="95"/>
  <c r="W36" i="95"/>
  <c r="K36" i="95"/>
  <c r="W35" i="95"/>
  <c r="K35" i="95"/>
  <c r="W34" i="95"/>
  <c r="K34" i="95"/>
  <c r="W33" i="95"/>
  <c r="K33" i="95"/>
  <c r="W32" i="95"/>
  <c r="K32" i="95"/>
  <c r="K40" i="95" s="1"/>
  <c r="Y40" i="95" s="1"/>
  <c r="AB29" i="95"/>
  <c r="Y29" i="95"/>
  <c r="W29" i="95"/>
  <c r="Q29" i="95"/>
  <c r="K29" i="95"/>
  <c r="AB27" i="95"/>
  <c r="U27" i="95"/>
  <c r="I27" i="95"/>
  <c r="K26" i="95"/>
  <c r="K25" i="95"/>
  <c r="K24" i="95"/>
  <c r="W23" i="95"/>
  <c r="K23" i="95"/>
  <c r="W22" i="95"/>
  <c r="W27" i="95" s="1"/>
  <c r="K22" i="95"/>
  <c r="K27" i="95" s="1"/>
  <c r="Y27" i="95" s="1"/>
  <c r="AB20" i="95"/>
  <c r="U20" i="95"/>
  <c r="I20" i="95"/>
  <c r="W19" i="95"/>
  <c r="K19" i="95"/>
  <c r="W18" i="95"/>
  <c r="K18" i="95"/>
  <c r="W17" i="95"/>
  <c r="K17" i="95"/>
  <c r="W16" i="95"/>
  <c r="K16" i="95"/>
  <c r="W15" i="95"/>
  <c r="K15" i="95"/>
  <c r="W14" i="95"/>
  <c r="K14" i="95"/>
  <c r="W13" i="95"/>
  <c r="K13" i="95"/>
  <c r="W12" i="95"/>
  <c r="K12" i="95"/>
  <c r="W11" i="95"/>
  <c r="W20" i="95" s="1"/>
  <c r="K11" i="95"/>
  <c r="W10" i="95"/>
  <c r="K10" i="95"/>
  <c r="K20" i="95" s="1"/>
  <c r="Y20" i="95" s="1"/>
  <c r="AB8" i="95"/>
  <c r="AB94" i="95" s="1"/>
  <c r="AB95" i="95" s="1"/>
  <c r="AB96" i="95" s="1"/>
  <c r="AB97" i="95" s="1"/>
  <c r="U8" i="95"/>
  <c r="I8" i="95"/>
  <c r="K7" i="95"/>
  <c r="W6" i="95"/>
  <c r="K6" i="95"/>
  <c r="W5" i="95"/>
  <c r="K5" i="95"/>
  <c r="W4" i="95"/>
  <c r="K4" i="95"/>
  <c r="K8" i="95" s="1"/>
  <c r="Y8" i="95" s="1"/>
  <c r="W3" i="95"/>
  <c r="W8" i="95" s="1"/>
  <c r="K3" i="95"/>
  <c r="Y16" i="96" l="1"/>
  <c r="Y50" i="95"/>
  <c r="Y91" i="95"/>
  <c r="Y56" i="95"/>
  <c r="AB28" i="94" l="1"/>
  <c r="AB22" i="94"/>
  <c r="U22" i="94"/>
  <c r="W21" i="94"/>
  <c r="W20" i="94"/>
  <c r="W22" i="94" s="1"/>
  <c r="AB18" i="94"/>
  <c r="U18" i="94"/>
  <c r="O18" i="94"/>
  <c r="W17" i="94"/>
  <c r="Q17" i="94"/>
  <c r="W16" i="94"/>
  <c r="Q16" i="94"/>
  <c r="W15" i="94"/>
  <c r="W18" i="94" s="1"/>
  <c r="Q15" i="94"/>
  <c r="Q18" i="94" s="1"/>
  <c r="AB13" i="94"/>
  <c r="AB25" i="94" s="1"/>
  <c r="U13" i="94"/>
  <c r="O13" i="94"/>
  <c r="I13" i="94"/>
  <c r="K12" i="94"/>
  <c r="K11" i="94"/>
  <c r="W10" i="94"/>
  <c r="K10" i="94"/>
  <c r="W9" i="94"/>
  <c r="K9" i="94"/>
  <c r="W8" i="94"/>
  <c r="Q8" i="94"/>
  <c r="K8" i="94"/>
  <c r="W7" i="94"/>
  <c r="Q7" i="94"/>
  <c r="K7" i="94"/>
  <c r="W6" i="94"/>
  <c r="Q6" i="94"/>
  <c r="Q13" i="94" s="1"/>
  <c r="K6" i="94"/>
  <c r="W5" i="94"/>
  <c r="Q5" i="94"/>
  <c r="K5" i="94"/>
  <c r="W4" i="94"/>
  <c r="Q4" i="94"/>
  <c r="K4" i="94"/>
  <c r="W3" i="94"/>
  <c r="W13" i="94" s="1"/>
  <c r="Q3" i="94"/>
  <c r="K3" i="94"/>
  <c r="K13" i="94" s="1"/>
  <c r="AB34" i="93"/>
  <c r="U34" i="93"/>
  <c r="I34" i="93"/>
  <c r="W33" i="93"/>
  <c r="K33" i="93"/>
  <c r="W32" i="93"/>
  <c r="K32" i="93"/>
  <c r="W31" i="93"/>
  <c r="K31" i="93"/>
  <c r="W30" i="93"/>
  <c r="K30" i="93"/>
  <c r="W29" i="93"/>
  <c r="W34" i="93" s="1"/>
  <c r="K29" i="93"/>
  <c r="K34" i="93" s="1"/>
  <c r="Y34" i="93" s="1"/>
  <c r="AB27" i="93"/>
  <c r="U27" i="93"/>
  <c r="I27" i="93"/>
  <c r="K26" i="93"/>
  <c r="K25" i="93"/>
  <c r="K24" i="93"/>
  <c r="K23" i="93"/>
  <c r="K22" i="93"/>
  <c r="W21" i="93"/>
  <c r="K21" i="93"/>
  <c r="W20" i="93"/>
  <c r="W27" i="93" s="1"/>
  <c r="K20" i="93"/>
  <c r="K27" i="93" s="1"/>
  <c r="Y27" i="93" s="1"/>
  <c r="AB18" i="93"/>
  <c r="AB37" i="93" s="1"/>
  <c r="U18" i="93"/>
  <c r="I18" i="93"/>
  <c r="K17" i="93"/>
  <c r="W16" i="93"/>
  <c r="K16" i="93"/>
  <c r="W15" i="93"/>
  <c r="K15" i="93"/>
  <c r="W14" i="93"/>
  <c r="K14" i="93"/>
  <c r="W13" i="93"/>
  <c r="W18" i="93" s="1"/>
  <c r="K13" i="93"/>
  <c r="K18" i="93" s="1"/>
  <c r="Y18" i="93" s="1"/>
  <c r="AB11" i="93"/>
  <c r="U11" i="93"/>
  <c r="I11" i="93"/>
  <c r="W10" i="93"/>
  <c r="W9" i="93"/>
  <c r="W8" i="93"/>
  <c r="K8" i="93"/>
  <c r="W7" i="93"/>
  <c r="K7" i="93"/>
  <c r="W6" i="93"/>
  <c r="K6" i="93"/>
  <c r="W5" i="93"/>
  <c r="K5" i="93"/>
  <c r="W4" i="93"/>
  <c r="K4" i="93"/>
  <c r="K11" i="93" s="1"/>
  <c r="W3" i="93"/>
  <c r="W11" i="93" s="1"/>
  <c r="K3" i="93"/>
  <c r="AB13" i="92"/>
  <c r="AB14" i="92" s="1"/>
  <c r="AB15" i="92" s="1"/>
  <c r="AB9" i="92"/>
  <c r="I9" i="92"/>
  <c r="K8" i="92"/>
  <c r="K7" i="92"/>
  <c r="K6" i="92"/>
  <c r="K5" i="92"/>
  <c r="K4" i="92"/>
  <c r="K9" i="92" s="1"/>
  <c r="K3" i="92"/>
  <c r="AB41" i="91"/>
  <c r="U41" i="91"/>
  <c r="I41" i="91"/>
  <c r="W40" i="91"/>
  <c r="K40" i="91"/>
  <c r="W39" i="91"/>
  <c r="K39" i="91"/>
  <c r="W38" i="91"/>
  <c r="K38" i="91"/>
  <c r="W37" i="91"/>
  <c r="W41" i="91" s="1"/>
  <c r="K37" i="91"/>
  <c r="K41" i="91" s="1"/>
  <c r="Y41" i="91" s="1"/>
  <c r="AB35" i="91"/>
  <c r="W35" i="91"/>
  <c r="U35" i="91"/>
  <c r="I35" i="91"/>
  <c r="W34" i="91"/>
  <c r="K34" i="91"/>
  <c r="W33" i="91"/>
  <c r="K33" i="91"/>
  <c r="K35" i="91" s="1"/>
  <c r="Y35" i="91" s="1"/>
  <c r="AB31" i="91"/>
  <c r="AB44" i="91" s="1"/>
  <c r="AB45" i="91" s="1"/>
  <c r="U31" i="91"/>
  <c r="O31" i="91"/>
  <c r="I31" i="91"/>
  <c r="W30" i="91"/>
  <c r="K30" i="91"/>
  <c r="W29" i="91"/>
  <c r="K29" i="91"/>
  <c r="W28" i="91"/>
  <c r="K28" i="91"/>
  <c r="W27" i="91"/>
  <c r="K27" i="91"/>
  <c r="W26" i="91"/>
  <c r="Q26" i="91"/>
  <c r="K26" i="91"/>
  <c r="W25" i="91"/>
  <c r="Q25" i="91"/>
  <c r="K25" i="91"/>
  <c r="W24" i="91"/>
  <c r="W31" i="91" s="1"/>
  <c r="Q24" i="91"/>
  <c r="Q31" i="91" s="1"/>
  <c r="K24" i="91"/>
  <c r="K31" i="91" s="1"/>
  <c r="Y31" i="91" s="1"/>
  <c r="AB22" i="91"/>
  <c r="U22" i="91"/>
  <c r="I22" i="91"/>
  <c r="W21" i="91"/>
  <c r="W20" i="91"/>
  <c r="K20" i="91"/>
  <c r="W19" i="91"/>
  <c r="K19" i="91"/>
  <c r="W18" i="91"/>
  <c r="K18" i="91"/>
  <c r="W17" i="91"/>
  <c r="K17" i="91"/>
  <c r="W16" i="91"/>
  <c r="W22" i="91" s="1"/>
  <c r="K16" i="91"/>
  <c r="W15" i="91"/>
  <c r="K15" i="91"/>
  <c r="W14" i="91"/>
  <c r="K14" i="91"/>
  <c r="K22" i="91" s="1"/>
  <c r="AB12" i="91"/>
  <c r="W12" i="91"/>
  <c r="U12" i="91"/>
  <c r="I12" i="91"/>
  <c r="K11" i="91"/>
  <c r="W10" i="91"/>
  <c r="K10" i="91"/>
  <c r="W9" i="91"/>
  <c r="K9" i="91"/>
  <c r="W8" i="91"/>
  <c r="K8" i="91"/>
  <c r="W7" i="91"/>
  <c r="K7" i="91"/>
  <c r="W6" i="91"/>
  <c r="K6" i="91"/>
  <c r="W5" i="91"/>
  <c r="K5" i="91"/>
  <c r="W4" i="91"/>
  <c r="K4" i="91"/>
  <c r="W3" i="91"/>
  <c r="K3" i="91"/>
  <c r="K12" i="91" s="1"/>
  <c r="Y12" i="91" s="1"/>
  <c r="Y13" i="94" l="1"/>
  <c r="Y18" i="94"/>
  <c r="Y11" i="93"/>
  <c r="Y22" i="91"/>
  <c r="AB15" i="90" l="1"/>
  <c r="U9" i="90"/>
  <c r="O9" i="90"/>
  <c r="W8" i="90"/>
  <c r="W9" i="90" s="1"/>
  <c r="Q8" i="90"/>
  <c r="Q9" i="90" s="1"/>
  <c r="Y9" i="90" s="1"/>
  <c r="W7" i="90"/>
  <c r="Q7" i="90"/>
  <c r="U5" i="90"/>
  <c r="W4" i="90"/>
  <c r="W3" i="90"/>
  <c r="W5" i="90" s="1"/>
  <c r="Y5" i="90" s="1"/>
  <c r="Q3" i="90"/>
  <c r="K3" i="90"/>
  <c r="AB17" i="89" l="1"/>
  <c r="U17" i="89"/>
  <c r="O17" i="89"/>
  <c r="I17" i="89"/>
  <c r="K16" i="89"/>
  <c r="W15" i="89"/>
  <c r="K15" i="89"/>
  <c r="W14" i="89"/>
  <c r="W17" i="89" s="1"/>
  <c r="Q14" i="89"/>
  <c r="Q17" i="89" s="1"/>
  <c r="K14" i="89"/>
  <c r="W13" i="89"/>
  <c r="Q13" i="89"/>
  <c r="K13" i="89"/>
  <c r="W12" i="89"/>
  <c r="Q12" i="89"/>
  <c r="K12" i="89"/>
  <c r="K17" i="89" s="1"/>
  <c r="Y17" i="89" s="1"/>
  <c r="AB10" i="89"/>
  <c r="AB20" i="89" s="1"/>
  <c r="AB21" i="89" s="1"/>
  <c r="AB22" i="89" s="1"/>
  <c r="AB23" i="89" s="1"/>
  <c r="U10" i="89"/>
  <c r="I10" i="89"/>
  <c r="W9" i="89"/>
  <c r="W8" i="89"/>
  <c r="W7" i="89"/>
  <c r="W6" i="89"/>
  <c r="K6" i="89"/>
  <c r="W5" i="89"/>
  <c r="K5" i="89"/>
  <c r="W4" i="89"/>
  <c r="K4" i="89"/>
  <c r="W3" i="89"/>
  <c r="W10" i="89" s="1"/>
  <c r="K3" i="89"/>
  <c r="K10" i="89" s="1"/>
  <c r="Y10" i="89" s="1"/>
  <c r="AB86" i="88"/>
  <c r="U86" i="88"/>
  <c r="O86" i="88"/>
  <c r="I86" i="88"/>
  <c r="Q85" i="88"/>
  <c r="Q84" i="88"/>
  <c r="Q83" i="88"/>
  <c r="W82" i="88"/>
  <c r="Q82" i="88"/>
  <c r="W81" i="88"/>
  <c r="Q81" i="88"/>
  <c r="W80" i="88"/>
  <c r="Q80" i="88"/>
  <c r="W79" i="88"/>
  <c r="Q79" i="88"/>
  <c r="W78" i="88"/>
  <c r="Q78" i="88"/>
  <c r="W77" i="88"/>
  <c r="Q77" i="88"/>
  <c r="K77" i="88"/>
  <c r="W76" i="88"/>
  <c r="Q76" i="88"/>
  <c r="K76" i="88"/>
  <c r="W75" i="88"/>
  <c r="W86" i="88" s="1"/>
  <c r="Q75" i="88"/>
  <c r="K75" i="88"/>
  <c r="W74" i="88"/>
  <c r="Q74" i="88"/>
  <c r="Q86" i="88" s="1"/>
  <c r="K74" i="88"/>
  <c r="K86" i="88" s="1"/>
  <c r="AB72" i="88"/>
  <c r="W72" i="88"/>
  <c r="U72" i="88"/>
  <c r="O72" i="88"/>
  <c r="I72" i="88"/>
  <c r="K71" i="88"/>
  <c r="Q70" i="88"/>
  <c r="K70" i="88"/>
  <c r="W69" i="88"/>
  <c r="Q69" i="88"/>
  <c r="K69" i="88"/>
  <c r="W68" i="88"/>
  <c r="Q68" i="88"/>
  <c r="K68" i="88"/>
  <c r="W67" i="88"/>
  <c r="Q67" i="88"/>
  <c r="K67" i="88"/>
  <c r="W66" i="88"/>
  <c r="Q66" i="88"/>
  <c r="Q72" i="88" s="1"/>
  <c r="K66" i="88"/>
  <c r="K72" i="88" s="1"/>
  <c r="AB64" i="88"/>
  <c r="O64" i="88"/>
  <c r="I64" i="88"/>
  <c r="Q63" i="88"/>
  <c r="K63" i="88"/>
  <c r="Q62" i="88"/>
  <c r="K62" i="88"/>
  <c r="Q61" i="88"/>
  <c r="Q64" i="88" s="1"/>
  <c r="K61" i="88"/>
  <c r="Q60" i="88"/>
  <c r="K60" i="88"/>
  <c r="W59" i="88"/>
  <c r="Q59" i="88"/>
  <c r="K59" i="88"/>
  <c r="K64" i="88" s="1"/>
  <c r="Y64" i="88" s="1"/>
  <c r="AB57" i="88"/>
  <c r="U57" i="88"/>
  <c r="I57" i="88"/>
  <c r="K56" i="88"/>
  <c r="K55" i="88"/>
  <c r="W54" i="88"/>
  <c r="K54" i="88"/>
  <c r="W53" i="88"/>
  <c r="K53" i="88"/>
  <c r="W52" i="88"/>
  <c r="K52" i="88"/>
  <c r="W51" i="88"/>
  <c r="K51" i="88"/>
  <c r="W50" i="88"/>
  <c r="K50" i="88"/>
  <c r="W49" i="88"/>
  <c r="W57" i="88" s="1"/>
  <c r="K49" i="88"/>
  <c r="K57" i="88" s="1"/>
  <c r="Y57" i="88" s="1"/>
  <c r="AB47" i="88"/>
  <c r="U47" i="88"/>
  <c r="I47" i="88"/>
  <c r="K46" i="88"/>
  <c r="W45" i="88"/>
  <c r="K45" i="88"/>
  <c r="W44" i="88"/>
  <c r="K44" i="88"/>
  <c r="W43" i="88"/>
  <c r="K43" i="88"/>
  <c r="W42" i="88"/>
  <c r="W47" i="88" s="1"/>
  <c r="K42" i="88"/>
  <c r="K47" i="88" s="1"/>
  <c r="Y47" i="88" s="1"/>
  <c r="AB40" i="88"/>
  <c r="U40" i="88"/>
  <c r="I40" i="88"/>
  <c r="W39" i="88"/>
  <c r="K39" i="88"/>
  <c r="W38" i="88"/>
  <c r="K38" i="88"/>
  <c r="W37" i="88"/>
  <c r="K37" i="88"/>
  <c r="W36" i="88"/>
  <c r="W40" i="88" s="1"/>
  <c r="K36" i="88"/>
  <c r="K40" i="88" s="1"/>
  <c r="Y40" i="88" s="1"/>
  <c r="AB34" i="88"/>
  <c r="U34" i="88"/>
  <c r="I34" i="88"/>
  <c r="K33" i="88"/>
  <c r="K32" i="88"/>
  <c r="K31" i="88"/>
  <c r="W30" i="88"/>
  <c r="K30" i="88"/>
  <c r="W29" i="88"/>
  <c r="K29" i="88"/>
  <c r="W28" i="88"/>
  <c r="K28" i="88"/>
  <c r="W27" i="88"/>
  <c r="K27" i="88"/>
  <c r="W26" i="88"/>
  <c r="K26" i="88"/>
  <c r="W25" i="88"/>
  <c r="K25" i="88"/>
  <c r="W24" i="88"/>
  <c r="K24" i="88"/>
  <c r="W23" i="88"/>
  <c r="K23" i="88"/>
  <c r="W22" i="88"/>
  <c r="K22" i="88"/>
  <c r="W21" i="88"/>
  <c r="W34" i="88" s="1"/>
  <c r="K21" i="88"/>
  <c r="K34" i="88" s="1"/>
  <c r="AB19" i="88"/>
  <c r="AB89" i="88" s="1"/>
  <c r="AB90" i="88" s="1"/>
  <c r="AB91" i="88" s="1"/>
  <c r="AB92" i="88" s="1"/>
  <c r="U19" i="88"/>
  <c r="I19" i="88"/>
  <c r="K18" i="88"/>
  <c r="K17" i="88"/>
  <c r="K16" i="88"/>
  <c r="W15" i="88"/>
  <c r="K15" i="88"/>
  <c r="W14" i="88"/>
  <c r="K14" i="88"/>
  <c r="W13" i="88"/>
  <c r="K13" i="88"/>
  <c r="W12" i="88"/>
  <c r="K12" i="88"/>
  <c r="W11" i="88"/>
  <c r="K11" i="88"/>
  <c r="W10" i="88"/>
  <c r="W19" i="88" s="1"/>
  <c r="K10" i="88"/>
  <c r="K19" i="88" s="1"/>
  <c r="Y19" i="88" s="1"/>
  <c r="W9" i="88"/>
  <c r="K9" i="88"/>
  <c r="AB7" i="88"/>
  <c r="U7" i="88"/>
  <c r="O7" i="88"/>
  <c r="I7" i="88"/>
  <c r="K6" i="88"/>
  <c r="W5" i="88"/>
  <c r="K5" i="88"/>
  <c r="W4" i="88"/>
  <c r="Q4" i="88"/>
  <c r="Q7" i="88" s="1"/>
  <c r="K4" i="88"/>
  <c r="W3" i="88"/>
  <c r="W7" i="88" s="1"/>
  <c r="Q3" i="88"/>
  <c r="K3" i="88"/>
  <c r="K7" i="88" s="1"/>
  <c r="Y86" i="88" l="1"/>
  <c r="Y7" i="88"/>
  <c r="Y34" i="88"/>
  <c r="Y72" i="88"/>
  <c r="AB11" i="87" l="1"/>
  <c r="AB14" i="87" s="1"/>
  <c r="AB15" i="87" s="1"/>
  <c r="AB16" i="87" s="1"/>
  <c r="AB17" i="87" s="1"/>
  <c r="O11" i="87"/>
  <c r="K11" i="87"/>
  <c r="I11" i="87"/>
  <c r="Q10" i="87"/>
  <c r="Q9" i="87"/>
  <c r="Q8" i="87"/>
  <c r="Q7" i="87"/>
  <c r="Q6" i="87"/>
  <c r="Q5" i="87"/>
  <c r="K5" i="87"/>
  <c r="Q4" i="87"/>
  <c r="K4" i="87"/>
  <c r="Q3" i="87"/>
  <c r="Q11" i="87" s="1"/>
  <c r="K3" i="87"/>
  <c r="Y11" i="87" l="1"/>
  <c r="AB18" i="86"/>
  <c r="AB21" i="86" s="1"/>
  <c r="AB22" i="86" s="1"/>
  <c r="AB23" i="86" s="1"/>
  <c r="AB24" i="86" s="1"/>
  <c r="U18" i="86"/>
  <c r="I18" i="86"/>
  <c r="K17" i="86"/>
  <c r="K16" i="86"/>
  <c r="K15" i="86"/>
  <c r="K14" i="86"/>
  <c r="W13" i="86"/>
  <c r="K13" i="86"/>
  <c r="W12" i="86"/>
  <c r="K12" i="86"/>
  <c r="W11" i="86"/>
  <c r="K11" i="86"/>
  <c r="W10" i="86"/>
  <c r="K10" i="86"/>
  <c r="W9" i="86"/>
  <c r="K9" i="86"/>
  <c r="W8" i="86"/>
  <c r="K8" i="86"/>
  <c r="W7" i="86"/>
  <c r="K7" i="86"/>
  <c r="W6" i="86"/>
  <c r="W18" i="86" s="1"/>
  <c r="K6" i="86"/>
  <c r="K18" i="86" s="1"/>
  <c r="AB3" i="86"/>
  <c r="W3" i="86"/>
  <c r="K3" i="86"/>
  <c r="Y3" i="86" s="1"/>
  <c r="Y18" i="86" l="1"/>
  <c r="AB32" i="85"/>
  <c r="U32" i="85"/>
  <c r="O32" i="85"/>
  <c r="Q31" i="85"/>
  <c r="Q30" i="85"/>
  <c r="Q29" i="85"/>
  <c r="Q28" i="85"/>
  <c r="W27" i="85"/>
  <c r="Q27" i="85"/>
  <c r="W26" i="85"/>
  <c r="W32" i="85" s="1"/>
  <c r="Q26" i="85"/>
  <c r="Q32" i="85" s="1"/>
  <c r="Y32" i="85" s="1"/>
  <c r="AB24" i="85"/>
  <c r="U24" i="85"/>
  <c r="O24" i="85"/>
  <c r="W23" i="85"/>
  <c r="Q23" i="85"/>
  <c r="W22" i="85"/>
  <c r="Q22" i="85"/>
  <c r="W21" i="85"/>
  <c r="Q21" i="85"/>
  <c r="W20" i="85"/>
  <c r="Q20" i="85"/>
  <c r="W19" i="85"/>
  <c r="Q19" i="85"/>
  <c r="W18" i="85"/>
  <c r="Q18" i="85"/>
  <c r="W17" i="85"/>
  <c r="W24" i="85" s="1"/>
  <c r="Q17" i="85"/>
  <c r="Q24" i="85" s="1"/>
  <c r="AB15" i="85"/>
  <c r="AB35" i="85" s="1"/>
  <c r="AB36" i="85" s="1"/>
  <c r="AB37" i="85" s="1"/>
  <c r="AB38" i="85" s="1"/>
  <c r="U15" i="85"/>
  <c r="O15" i="85"/>
  <c r="I15" i="85"/>
  <c r="K14" i="85"/>
  <c r="K13" i="85"/>
  <c r="K12" i="85"/>
  <c r="K11" i="85"/>
  <c r="K10" i="85"/>
  <c r="K9" i="85"/>
  <c r="W8" i="85"/>
  <c r="K8" i="85"/>
  <c r="W7" i="85"/>
  <c r="Q7" i="85"/>
  <c r="K7" i="85"/>
  <c r="W6" i="85"/>
  <c r="W15" i="85" s="1"/>
  <c r="Q6" i="85"/>
  <c r="K6" i="85"/>
  <c r="W5" i="85"/>
  <c r="Q5" i="85"/>
  <c r="K5" i="85"/>
  <c r="W4" i="85"/>
  <c r="Q4" i="85"/>
  <c r="K4" i="85"/>
  <c r="W3" i="85"/>
  <c r="Q3" i="85"/>
  <c r="Q15" i="85" s="1"/>
  <c r="K3" i="85"/>
  <c r="K15" i="85" s="1"/>
  <c r="Y15" i="85" s="1"/>
  <c r="Y24" i="85" l="1"/>
  <c r="AB33" i="84" l="1"/>
  <c r="U33" i="84"/>
  <c r="O33" i="84"/>
  <c r="W32" i="84"/>
  <c r="Q32" i="84"/>
  <c r="W31" i="84"/>
  <c r="Q31" i="84"/>
  <c r="W30" i="84"/>
  <c r="Q30" i="84"/>
  <c r="W29" i="84"/>
  <c r="Q29" i="84"/>
  <c r="Q33" i="84" s="1"/>
  <c r="W28" i="84"/>
  <c r="W33" i="84" s="1"/>
  <c r="Q28" i="84"/>
  <c r="AB26" i="84"/>
  <c r="I26" i="84"/>
  <c r="K25" i="84"/>
  <c r="K24" i="84"/>
  <c r="K23" i="84"/>
  <c r="K22" i="84"/>
  <c r="K26" i="84" s="1"/>
  <c r="K21" i="84"/>
  <c r="AB19" i="84"/>
  <c r="U19" i="84"/>
  <c r="I19" i="84"/>
  <c r="K18" i="84"/>
  <c r="K17" i="84"/>
  <c r="K16" i="84"/>
  <c r="W15" i="84"/>
  <c r="K15" i="84"/>
  <c r="W14" i="84"/>
  <c r="K14" i="84"/>
  <c r="W13" i="84"/>
  <c r="K13" i="84"/>
  <c r="K19" i="84" s="1"/>
  <c r="W12" i="84"/>
  <c r="W19" i="84" s="1"/>
  <c r="K12" i="84"/>
  <c r="AB10" i="84"/>
  <c r="AB36" i="84" s="1"/>
  <c r="AB37" i="84" s="1"/>
  <c r="AB38" i="84" s="1"/>
  <c r="AB39" i="84" s="1"/>
  <c r="U10" i="84"/>
  <c r="I10" i="84"/>
  <c r="K9" i="84"/>
  <c r="K8" i="84"/>
  <c r="K7" i="84"/>
  <c r="W6" i="84"/>
  <c r="K6" i="84"/>
  <c r="W5" i="84"/>
  <c r="K5" i="84"/>
  <c r="K10" i="84" s="1"/>
  <c r="W4" i="84"/>
  <c r="W10" i="84" s="1"/>
  <c r="K4" i="84"/>
  <c r="W3" i="84"/>
  <c r="K3" i="84"/>
  <c r="AB31" i="83"/>
  <c r="AB28" i="83"/>
  <c r="AB29" i="83" s="1"/>
  <c r="AB25" i="83"/>
  <c r="U25" i="83"/>
  <c r="I25" i="83"/>
  <c r="W24" i="83"/>
  <c r="W23" i="83"/>
  <c r="W22" i="83"/>
  <c r="W21" i="83"/>
  <c r="W20" i="83"/>
  <c r="W19" i="83"/>
  <c r="W18" i="83"/>
  <c r="K18" i="83"/>
  <c r="W17" i="83"/>
  <c r="K17" i="83"/>
  <c r="W16" i="83"/>
  <c r="W25" i="83" s="1"/>
  <c r="K16" i="83"/>
  <c r="K25" i="83" s="1"/>
  <c r="Y25" i="83" s="1"/>
  <c r="AB14" i="83"/>
  <c r="U14" i="83"/>
  <c r="Q14" i="83"/>
  <c r="O14" i="83"/>
  <c r="I14" i="83"/>
  <c r="Q13" i="83"/>
  <c r="K13" i="83"/>
  <c r="W12" i="83"/>
  <c r="Q12" i="83"/>
  <c r="K12" i="83"/>
  <c r="W11" i="83"/>
  <c r="W14" i="83" s="1"/>
  <c r="Q11" i="83"/>
  <c r="K11" i="83"/>
  <c r="W10" i="83"/>
  <c r="Q10" i="83"/>
  <c r="K10" i="83"/>
  <c r="K14" i="83" s="1"/>
  <c r="Y14" i="83" s="1"/>
  <c r="AB8" i="83"/>
  <c r="U8" i="83"/>
  <c r="I8" i="83"/>
  <c r="W7" i="83"/>
  <c r="W6" i="83"/>
  <c r="W5" i="83"/>
  <c r="K5" i="83"/>
  <c r="K8" i="83" s="1"/>
  <c r="Y8" i="83" s="1"/>
  <c r="W4" i="83"/>
  <c r="W8" i="83" s="1"/>
  <c r="K4" i="83"/>
  <c r="W3" i="83"/>
  <c r="K3" i="83"/>
  <c r="AB27" i="82"/>
  <c r="U27" i="82"/>
  <c r="I27" i="82"/>
  <c r="K26" i="82"/>
  <c r="W25" i="82"/>
  <c r="K25" i="82"/>
  <c r="W24" i="82"/>
  <c r="K24" i="82"/>
  <c r="W23" i="82"/>
  <c r="W27" i="82" s="1"/>
  <c r="K23" i="82"/>
  <c r="K27" i="82" s="1"/>
  <c r="Y27" i="82" s="1"/>
  <c r="AB21" i="82"/>
  <c r="U21" i="82"/>
  <c r="I21" i="82"/>
  <c r="K20" i="82"/>
  <c r="K19" i="82"/>
  <c r="W18" i="82"/>
  <c r="K18" i="82"/>
  <c r="W17" i="82"/>
  <c r="K17" i="82"/>
  <c r="W16" i="82"/>
  <c r="K16" i="82"/>
  <c r="W15" i="82"/>
  <c r="K15" i="82"/>
  <c r="W14" i="82"/>
  <c r="K14" i="82"/>
  <c r="W13" i="82"/>
  <c r="K13" i="82"/>
  <c r="W12" i="82"/>
  <c r="W21" i="82" s="1"/>
  <c r="K12" i="82"/>
  <c r="K21" i="82" s="1"/>
  <c r="Y21" i="82" s="1"/>
  <c r="AB10" i="82"/>
  <c r="AB30" i="82" s="1"/>
  <c r="AB31" i="82" s="1"/>
  <c r="AB32" i="82" s="1"/>
  <c r="AB33" i="82" s="1"/>
  <c r="U10" i="82"/>
  <c r="I10" i="82"/>
  <c r="K9" i="82"/>
  <c r="K8" i="82"/>
  <c r="K7" i="82"/>
  <c r="K6" i="82"/>
  <c r="W5" i="82"/>
  <c r="W10" i="82" s="1"/>
  <c r="K5" i="82"/>
  <c r="W4" i="82"/>
  <c r="K4" i="82"/>
  <c r="W3" i="82"/>
  <c r="K3" i="82"/>
  <c r="K10" i="82" s="1"/>
  <c r="Y19" i="84" l="1"/>
  <c r="Y10" i="84"/>
  <c r="Y33" i="84"/>
  <c r="Y10" i="82"/>
  <c r="AB56" i="81" l="1"/>
  <c r="AB53" i="81"/>
  <c r="AB50" i="81"/>
  <c r="U50" i="81"/>
  <c r="O50" i="81"/>
  <c r="I50" i="81"/>
  <c r="K49" i="81"/>
  <c r="K48" i="81"/>
  <c r="Q47" i="81"/>
  <c r="K47" i="81"/>
  <c r="Q46" i="81"/>
  <c r="K46" i="81"/>
  <c r="W45" i="81"/>
  <c r="Q45" i="81"/>
  <c r="K45" i="81"/>
  <c r="W44" i="81"/>
  <c r="Q44" i="81"/>
  <c r="K44" i="81"/>
  <c r="W43" i="81"/>
  <c r="Q43" i="81"/>
  <c r="Q50" i="81" s="1"/>
  <c r="K43" i="81"/>
  <c r="K50" i="81" s="1"/>
  <c r="W42" i="81"/>
  <c r="W50" i="81" s="1"/>
  <c r="Q42" i="81"/>
  <c r="K42" i="81"/>
  <c r="AB31" i="81"/>
  <c r="U31" i="81"/>
  <c r="I31" i="81"/>
  <c r="K30" i="81"/>
  <c r="K29" i="81"/>
  <c r="W28" i="81"/>
  <c r="K28" i="81"/>
  <c r="W27" i="81"/>
  <c r="K27" i="81"/>
  <c r="W26" i="81"/>
  <c r="K26" i="81"/>
  <c r="W25" i="81"/>
  <c r="K25" i="81"/>
  <c r="W24" i="81"/>
  <c r="K24" i="81"/>
  <c r="W23" i="81"/>
  <c r="K23" i="81"/>
  <c r="W22" i="81"/>
  <c r="W31" i="81" s="1"/>
  <c r="K22" i="81"/>
  <c r="K31" i="81" s="1"/>
  <c r="Y31" i="81" s="1"/>
  <c r="AB20" i="81"/>
  <c r="U20" i="81"/>
  <c r="O20" i="81"/>
  <c r="Q19" i="81"/>
  <c r="Q20" i="81" s="1"/>
  <c r="W18" i="81"/>
  <c r="W20" i="81" s="1"/>
  <c r="Q18" i="81"/>
  <c r="W17" i="81"/>
  <c r="Q17" i="81"/>
  <c r="AB15" i="81"/>
  <c r="U15" i="81"/>
  <c r="I15" i="81"/>
  <c r="K14" i="81"/>
  <c r="W13" i="81"/>
  <c r="K13" i="81"/>
  <c r="W12" i="81"/>
  <c r="K12" i="81"/>
  <c r="W11" i="81"/>
  <c r="W15" i="81" s="1"/>
  <c r="K11" i="81"/>
  <c r="K15" i="81" s="1"/>
  <c r="Y15" i="81" s="1"/>
  <c r="W10" i="81"/>
  <c r="K10" i="81"/>
  <c r="AB8" i="81"/>
  <c r="I8" i="81"/>
  <c r="K7" i="81"/>
  <c r="K6" i="81"/>
  <c r="K5" i="81"/>
  <c r="K4" i="81"/>
  <c r="K8" i="81" s="1"/>
  <c r="K3" i="81"/>
  <c r="Y20" i="81" l="1"/>
  <c r="Y50" i="81"/>
  <c r="AB19" i="80" l="1"/>
  <c r="AB13" i="80"/>
  <c r="U13" i="80"/>
  <c r="O13" i="80"/>
  <c r="Q12" i="80"/>
  <c r="W11" i="80"/>
  <c r="Q11" i="80"/>
  <c r="W10" i="80"/>
  <c r="Q10" i="80"/>
  <c r="W9" i="80"/>
  <c r="Q9" i="80"/>
  <c r="Q13" i="80" s="1"/>
  <c r="W8" i="80"/>
  <c r="W13" i="80" s="1"/>
  <c r="Q8" i="80"/>
  <c r="AB6" i="80"/>
  <c r="AB16" i="80" s="1"/>
  <c r="AB17" i="80" s="1"/>
  <c r="W6" i="80"/>
  <c r="U6" i="80"/>
  <c r="O6" i="80"/>
  <c r="Q5" i="80"/>
  <c r="W4" i="80"/>
  <c r="Q4" i="80"/>
  <c r="W3" i="80"/>
  <c r="Q3" i="80"/>
  <c r="Q6" i="80" s="1"/>
  <c r="Y6" i="80" s="1"/>
  <c r="AB17" i="79"/>
  <c r="AB10" i="79"/>
  <c r="W10" i="79"/>
  <c r="K10" i="79"/>
  <c r="Y10" i="79" s="1"/>
  <c r="W7" i="79"/>
  <c r="AB3" i="79"/>
  <c r="AB14" i="79" s="1"/>
  <c r="W3" i="79"/>
  <c r="AB12" i="78"/>
  <c r="AB10" i="78"/>
  <c r="AB6" i="78"/>
  <c r="W6" i="78"/>
  <c r="U6" i="78"/>
  <c r="K6" i="78"/>
  <c r="Y6" i="78" s="1"/>
  <c r="I6" i="78"/>
  <c r="K5" i="78"/>
  <c r="W4" i="78"/>
  <c r="K4" i="78"/>
  <c r="W3" i="78"/>
  <c r="K3" i="78"/>
  <c r="AB10" i="77"/>
  <c r="AB11" i="77" s="1"/>
  <c r="AB12" i="77" s="1"/>
  <c r="W6" i="77"/>
  <c r="U6" i="77"/>
  <c r="Q6" i="77"/>
  <c r="O6" i="77"/>
  <c r="I6" i="77"/>
  <c r="Q5" i="77"/>
  <c r="W4" i="77"/>
  <c r="Q4" i="77"/>
  <c r="K4" i="77"/>
  <c r="W3" i="77"/>
  <c r="Q3" i="77"/>
  <c r="K3" i="77"/>
  <c r="K6" i="77" s="1"/>
  <c r="Y6" i="77" s="1"/>
  <c r="AB18" i="76"/>
  <c r="AB19" i="76" s="1"/>
  <c r="AB20" i="76" s="1"/>
  <c r="AB9" i="76"/>
  <c r="U9" i="76"/>
  <c r="K9" i="76"/>
  <c r="I9" i="76"/>
  <c r="W8" i="76"/>
  <c r="W7" i="76"/>
  <c r="W6" i="76"/>
  <c r="K6" i="76"/>
  <c r="W5" i="76"/>
  <c r="K5" i="76"/>
  <c r="W4" i="76"/>
  <c r="K4" i="76"/>
  <c r="W3" i="76"/>
  <c r="W9" i="76" s="1"/>
  <c r="K3" i="76"/>
  <c r="Y13" i="80" l="1"/>
  <c r="Y9" i="76"/>
  <c r="U67" i="75"/>
  <c r="I67" i="75"/>
  <c r="K66" i="75"/>
  <c r="K65" i="75"/>
  <c r="K64" i="75"/>
  <c r="W63" i="75"/>
  <c r="W67" i="75" s="1"/>
  <c r="K63" i="75"/>
  <c r="W62" i="75"/>
  <c r="K62" i="75"/>
  <c r="K67" i="75" s="1"/>
  <c r="AB60" i="75"/>
  <c r="U60" i="75"/>
  <c r="I60" i="75"/>
  <c r="K59" i="75"/>
  <c r="K58" i="75"/>
  <c r="W57" i="75"/>
  <c r="K57" i="75"/>
  <c r="K60" i="75" s="1"/>
  <c r="Y60" i="75" s="1"/>
  <c r="W56" i="75"/>
  <c r="W60" i="75" s="1"/>
  <c r="K56" i="75"/>
  <c r="AB54" i="75"/>
  <c r="U54" i="75"/>
  <c r="I54" i="75"/>
  <c r="K53" i="75"/>
  <c r="K52" i="75"/>
  <c r="K51" i="75"/>
  <c r="K50" i="75"/>
  <c r="K49" i="75"/>
  <c r="K48" i="75"/>
  <c r="W47" i="75"/>
  <c r="K47" i="75"/>
  <c r="K54" i="75" s="1"/>
  <c r="W46" i="75"/>
  <c r="W54" i="75" s="1"/>
  <c r="K46" i="75"/>
  <c r="AB44" i="75"/>
  <c r="U44" i="75"/>
  <c r="I44" i="75"/>
  <c r="K43" i="75"/>
  <c r="K42" i="75"/>
  <c r="K41" i="75"/>
  <c r="K40" i="75"/>
  <c r="W39" i="75"/>
  <c r="K39" i="75"/>
  <c r="W38" i="75"/>
  <c r="K38" i="75"/>
  <c r="K44" i="75" s="1"/>
  <c r="Y44" i="75" s="1"/>
  <c r="W37" i="75"/>
  <c r="W44" i="75" s="1"/>
  <c r="K37" i="75"/>
  <c r="AB35" i="75"/>
  <c r="U35" i="75"/>
  <c r="I35" i="75"/>
  <c r="K34" i="75"/>
  <c r="K33" i="75"/>
  <c r="W32" i="75"/>
  <c r="K32" i="75"/>
  <c r="W31" i="75"/>
  <c r="K31" i="75"/>
  <c r="W30" i="75"/>
  <c r="K30" i="75"/>
  <c r="K35" i="75" s="1"/>
  <c r="Y35" i="75" s="1"/>
  <c r="W29" i="75"/>
  <c r="K29" i="75"/>
  <c r="W28" i="75"/>
  <c r="W35" i="75" s="1"/>
  <c r="Q28" i="75"/>
  <c r="K28" i="75"/>
  <c r="AB26" i="75"/>
  <c r="U26" i="75"/>
  <c r="I26" i="75"/>
  <c r="K25" i="75"/>
  <c r="W24" i="75"/>
  <c r="K24" i="75"/>
  <c r="W23" i="75"/>
  <c r="K23" i="75"/>
  <c r="W22" i="75"/>
  <c r="K22" i="75"/>
  <c r="W21" i="75"/>
  <c r="K21" i="75"/>
  <c r="W20" i="75"/>
  <c r="K20" i="75"/>
  <c r="W19" i="75"/>
  <c r="K19" i="75"/>
  <c r="W18" i="75"/>
  <c r="W26" i="75" s="1"/>
  <c r="K18" i="75"/>
  <c r="K26" i="75" s="1"/>
  <c r="Y26" i="75" s="1"/>
  <c r="AB16" i="75"/>
  <c r="AB70" i="75" s="1"/>
  <c r="AB71" i="75" s="1"/>
  <c r="AB72" i="75" s="1"/>
  <c r="AB73" i="75" s="1"/>
  <c r="U16" i="75"/>
  <c r="I16" i="75"/>
  <c r="K15" i="75"/>
  <c r="K14" i="75"/>
  <c r="K13" i="75"/>
  <c r="K12" i="75"/>
  <c r="W11" i="75"/>
  <c r="K11" i="75"/>
  <c r="W10" i="75"/>
  <c r="K10" i="75"/>
  <c r="W9" i="75"/>
  <c r="K9" i="75"/>
  <c r="W8" i="75"/>
  <c r="K8" i="75"/>
  <c r="W7" i="75"/>
  <c r="K7" i="75"/>
  <c r="W6" i="75"/>
  <c r="K6" i="75"/>
  <c r="K16" i="75" s="1"/>
  <c r="W5" i="75"/>
  <c r="K5" i="75"/>
  <c r="W4" i="75"/>
  <c r="K4" i="75"/>
  <c r="W3" i="75"/>
  <c r="W16" i="75" s="1"/>
  <c r="K3" i="75"/>
  <c r="Y54" i="75" l="1"/>
  <c r="Y16" i="75"/>
  <c r="Y67" i="75"/>
  <c r="AB95" i="74" l="1"/>
  <c r="U95" i="74"/>
  <c r="I95" i="74"/>
  <c r="K94" i="74"/>
  <c r="K93" i="74"/>
  <c r="W92" i="74"/>
  <c r="K92" i="74"/>
  <c r="W91" i="74"/>
  <c r="K91" i="74"/>
  <c r="W90" i="74"/>
  <c r="K90" i="74"/>
  <c r="K95" i="74" s="1"/>
  <c r="W89" i="74"/>
  <c r="K89" i="74"/>
  <c r="W88" i="74"/>
  <c r="K88" i="74"/>
  <c r="W87" i="74"/>
  <c r="W95" i="74" s="1"/>
  <c r="K87" i="74"/>
  <c r="AB85" i="74"/>
  <c r="U85" i="74"/>
  <c r="I85" i="74"/>
  <c r="K84" i="74"/>
  <c r="K83" i="74"/>
  <c r="K82" i="74"/>
  <c r="K81" i="74"/>
  <c r="K80" i="74"/>
  <c r="W79" i="74"/>
  <c r="K79" i="74"/>
  <c r="K85" i="74" s="1"/>
  <c r="W78" i="74"/>
  <c r="W85" i="74" s="1"/>
  <c r="K78" i="74"/>
  <c r="AB76" i="74"/>
  <c r="W76" i="74"/>
  <c r="U76" i="74"/>
  <c r="I76" i="74"/>
  <c r="K75" i="74"/>
  <c r="W74" i="74"/>
  <c r="K74" i="74"/>
  <c r="W73" i="74"/>
  <c r="K73" i="74"/>
  <c r="W72" i="74"/>
  <c r="K72" i="74"/>
  <c r="K76" i="74" s="1"/>
  <c r="Y76" i="74" s="1"/>
  <c r="AB70" i="74"/>
  <c r="U70" i="74"/>
  <c r="K70" i="74"/>
  <c r="I70" i="74"/>
  <c r="W69" i="74"/>
  <c r="K69" i="74"/>
  <c r="W68" i="74"/>
  <c r="K68" i="74"/>
  <c r="W67" i="74"/>
  <c r="W70" i="74" s="1"/>
  <c r="K67" i="74"/>
  <c r="AB65" i="74"/>
  <c r="U65" i="74"/>
  <c r="I65" i="74"/>
  <c r="W64" i="74"/>
  <c r="K64" i="74"/>
  <c r="W63" i="74"/>
  <c r="W65" i="74" s="1"/>
  <c r="K63" i="74"/>
  <c r="K65" i="74" s="1"/>
  <c r="Y65" i="74" s="1"/>
  <c r="AB61" i="74"/>
  <c r="U61" i="74"/>
  <c r="I61" i="74"/>
  <c r="K60" i="74"/>
  <c r="W59" i="74"/>
  <c r="K59" i="74"/>
  <c r="W58" i="74"/>
  <c r="K58" i="74"/>
  <c r="W57" i="74"/>
  <c r="W61" i="74" s="1"/>
  <c r="K57" i="74"/>
  <c r="W56" i="74"/>
  <c r="K56" i="74"/>
  <c r="K61" i="74" s="1"/>
  <c r="Y61" i="74" s="1"/>
  <c r="AB54" i="74"/>
  <c r="U54" i="74"/>
  <c r="I54" i="74"/>
  <c r="K53" i="74"/>
  <c r="K52" i="74"/>
  <c r="K51" i="74"/>
  <c r="K50" i="74"/>
  <c r="K49" i="74"/>
  <c r="K48" i="74"/>
  <c r="W47" i="74"/>
  <c r="K47" i="74"/>
  <c r="W46" i="74"/>
  <c r="W54" i="74" s="1"/>
  <c r="K46" i="74"/>
  <c r="K54" i="74" s="1"/>
  <c r="AB44" i="74"/>
  <c r="U44" i="74"/>
  <c r="I44" i="74"/>
  <c r="K43" i="74"/>
  <c r="K42" i="74"/>
  <c r="K44" i="74" s="1"/>
  <c r="Y44" i="74" s="1"/>
  <c r="W41" i="74"/>
  <c r="K41" i="74"/>
  <c r="W40" i="74"/>
  <c r="K40" i="74"/>
  <c r="W39" i="74"/>
  <c r="W44" i="74" s="1"/>
  <c r="K39" i="74"/>
  <c r="AB37" i="74"/>
  <c r="U37" i="74"/>
  <c r="I37" i="74"/>
  <c r="K36" i="74"/>
  <c r="K35" i="74"/>
  <c r="W34" i="74"/>
  <c r="K34" i="74"/>
  <c r="W33" i="74"/>
  <c r="W37" i="74" s="1"/>
  <c r="K33" i="74"/>
  <c r="W32" i="74"/>
  <c r="K32" i="74"/>
  <c r="W31" i="74"/>
  <c r="K31" i="74"/>
  <c r="W30" i="74"/>
  <c r="K30" i="74"/>
  <c r="K37" i="74" s="1"/>
  <c r="Y37" i="74" s="1"/>
  <c r="AB28" i="74"/>
  <c r="U28" i="74"/>
  <c r="I28" i="74"/>
  <c r="K27" i="74"/>
  <c r="K26" i="74"/>
  <c r="K25" i="74"/>
  <c r="W24" i="74"/>
  <c r="K24" i="74"/>
  <c r="W23" i="74"/>
  <c r="K23" i="74"/>
  <c r="W22" i="74"/>
  <c r="K22" i="74"/>
  <c r="W21" i="74"/>
  <c r="W28" i="74" s="1"/>
  <c r="K21" i="74"/>
  <c r="K28" i="74" s="1"/>
  <c r="AB19" i="74"/>
  <c r="U19" i="74"/>
  <c r="I19" i="74"/>
  <c r="K18" i="74"/>
  <c r="K17" i="74"/>
  <c r="K16" i="74"/>
  <c r="W15" i="74"/>
  <c r="K15" i="74"/>
  <c r="W14" i="74"/>
  <c r="K14" i="74"/>
  <c r="W13" i="74"/>
  <c r="W19" i="74" s="1"/>
  <c r="K13" i="74"/>
  <c r="K19" i="74" s="1"/>
  <c r="Y19" i="74" s="1"/>
  <c r="AB11" i="74"/>
  <c r="AB98" i="74" s="1"/>
  <c r="AB99" i="74" s="1"/>
  <c r="AB100" i="74" s="1"/>
  <c r="AB101" i="74" s="1"/>
  <c r="I11" i="74"/>
  <c r="K10" i="74"/>
  <c r="K9" i="74"/>
  <c r="K8" i="74"/>
  <c r="K7" i="74"/>
  <c r="K6" i="74"/>
  <c r="K5" i="74"/>
  <c r="K4" i="74"/>
  <c r="K3" i="74"/>
  <c r="K11" i="74" s="1"/>
  <c r="Y70" i="74" l="1"/>
  <c r="Y85" i="74"/>
  <c r="Y95" i="74"/>
  <c r="Y28" i="74"/>
  <c r="Y54" i="74"/>
  <c r="AB55" i="73" l="1"/>
  <c r="AB49" i="73"/>
  <c r="U49" i="73"/>
  <c r="I49" i="73"/>
  <c r="K48" i="73"/>
  <c r="K47" i="73"/>
  <c r="K46" i="73"/>
  <c r="W45" i="73"/>
  <c r="K45" i="73"/>
  <c r="W44" i="73"/>
  <c r="W49" i="73" s="1"/>
  <c r="K44" i="73"/>
  <c r="K49" i="73" s="1"/>
  <c r="Y49" i="73" s="1"/>
  <c r="AB42" i="73"/>
  <c r="W42" i="73"/>
  <c r="U42" i="73"/>
  <c r="I42" i="73"/>
  <c r="K41" i="73"/>
  <c r="K40" i="73"/>
  <c r="K39" i="73"/>
  <c r="K38" i="73"/>
  <c r="K37" i="73"/>
  <c r="K36" i="73"/>
  <c r="K35" i="73"/>
  <c r="K34" i="73"/>
  <c r="K33" i="73"/>
  <c r="K32" i="73"/>
  <c r="K31" i="73"/>
  <c r="W30" i="73"/>
  <c r="K30" i="73"/>
  <c r="W29" i="73"/>
  <c r="K29" i="73"/>
  <c r="K42" i="73" s="1"/>
  <c r="Y42" i="73" s="1"/>
  <c r="W28" i="73"/>
  <c r="K28" i="73"/>
  <c r="AB26" i="73"/>
  <c r="AB52" i="73" s="1"/>
  <c r="AB53" i="73" s="1"/>
  <c r="U26" i="73"/>
  <c r="I26" i="73"/>
  <c r="W25" i="73"/>
  <c r="K25" i="73"/>
  <c r="W24" i="73"/>
  <c r="K24" i="73"/>
  <c r="W23" i="73"/>
  <c r="W26" i="73" s="1"/>
  <c r="K23" i="73"/>
  <c r="W22" i="73"/>
  <c r="K22" i="73"/>
  <c r="K26" i="73" s="1"/>
  <c r="AB20" i="73"/>
  <c r="U20" i="73"/>
  <c r="I20" i="73"/>
  <c r="W19" i="73"/>
  <c r="K19" i="73"/>
  <c r="W18" i="73"/>
  <c r="K18" i="73"/>
  <c r="W17" i="73"/>
  <c r="W20" i="73" s="1"/>
  <c r="K17" i="73"/>
  <c r="W16" i="73"/>
  <c r="K16" i="73"/>
  <c r="K20" i="73" s="1"/>
  <c r="Y20" i="73" s="1"/>
  <c r="AB14" i="73"/>
  <c r="U14" i="73"/>
  <c r="I14" i="73"/>
  <c r="K13" i="73"/>
  <c r="K12" i="73"/>
  <c r="K11" i="73"/>
  <c r="K10" i="73"/>
  <c r="K9" i="73"/>
  <c r="K8" i="73"/>
  <c r="K7" i="73"/>
  <c r="K14" i="73" s="1"/>
  <c r="K6" i="73"/>
  <c r="W5" i="73"/>
  <c r="K5" i="73"/>
  <c r="W4" i="73"/>
  <c r="K4" i="73"/>
  <c r="W3" i="73"/>
  <c r="W14" i="73" s="1"/>
  <c r="K3" i="73"/>
  <c r="Y14" i="73" l="1"/>
  <c r="Y26" i="73"/>
  <c r="AB47" i="72" l="1"/>
  <c r="AB41" i="72"/>
  <c r="U41" i="72"/>
  <c r="O41" i="72"/>
  <c r="I41" i="72"/>
  <c r="K40" i="72"/>
  <c r="K39" i="72"/>
  <c r="W38" i="72"/>
  <c r="K38" i="72"/>
  <c r="W37" i="72"/>
  <c r="K37" i="72"/>
  <c r="W36" i="72"/>
  <c r="K36" i="72"/>
  <c r="W35" i="72"/>
  <c r="Q35" i="72"/>
  <c r="K35" i="72"/>
  <c r="W34" i="72"/>
  <c r="Q34" i="72"/>
  <c r="K34" i="72"/>
  <c r="W33" i="72"/>
  <c r="Q33" i="72"/>
  <c r="K33" i="72"/>
  <c r="K41" i="72" s="1"/>
  <c r="W32" i="72"/>
  <c r="W41" i="72" s="1"/>
  <c r="Q32" i="72"/>
  <c r="Q41" i="72" s="1"/>
  <c r="K32" i="72"/>
  <c r="AB30" i="72"/>
  <c r="U30" i="72"/>
  <c r="O30" i="72"/>
  <c r="I30" i="72"/>
  <c r="K29" i="72"/>
  <c r="W28" i="72"/>
  <c r="Q28" i="72"/>
  <c r="K28" i="72"/>
  <c r="W27" i="72"/>
  <c r="Q27" i="72"/>
  <c r="Q30" i="72" s="1"/>
  <c r="K27" i="72"/>
  <c r="W26" i="72"/>
  <c r="Q26" i="72"/>
  <c r="K26" i="72"/>
  <c r="W25" i="72"/>
  <c r="Q25" i="72"/>
  <c r="K25" i="72"/>
  <c r="W24" i="72"/>
  <c r="W30" i="72" s="1"/>
  <c r="Q24" i="72"/>
  <c r="K24" i="72"/>
  <c r="W23" i="72"/>
  <c r="Q23" i="72"/>
  <c r="K23" i="72"/>
  <c r="K30" i="72" s="1"/>
  <c r="Y30" i="72" s="1"/>
  <c r="AB21" i="72"/>
  <c r="AB44" i="72" s="1"/>
  <c r="U21" i="72"/>
  <c r="O21" i="72"/>
  <c r="I21" i="72"/>
  <c r="K20" i="72"/>
  <c r="W19" i="72"/>
  <c r="K19" i="72"/>
  <c r="W18" i="72"/>
  <c r="K18" i="72"/>
  <c r="W17" i="72"/>
  <c r="K17" i="72"/>
  <c r="W16" i="72"/>
  <c r="K16" i="72"/>
  <c r="W15" i="72"/>
  <c r="Q15" i="72"/>
  <c r="K15" i="72"/>
  <c r="W14" i="72"/>
  <c r="Q14" i="72"/>
  <c r="K14" i="72"/>
  <c r="W13" i="72"/>
  <c r="Q13" i="72"/>
  <c r="Q21" i="72" s="1"/>
  <c r="K13" i="72"/>
  <c r="W12" i="72"/>
  <c r="W21" i="72" s="1"/>
  <c r="Q12" i="72"/>
  <c r="K12" i="72"/>
  <c r="K21" i="72" s="1"/>
  <c r="Y21" i="72" s="1"/>
  <c r="AB10" i="72"/>
  <c r="U10" i="72"/>
  <c r="O10" i="72"/>
  <c r="I10" i="72"/>
  <c r="K9" i="72"/>
  <c r="K8" i="72"/>
  <c r="Q7" i="72"/>
  <c r="K7" i="72"/>
  <c r="W6" i="72"/>
  <c r="Q6" i="72"/>
  <c r="Q10" i="72" s="1"/>
  <c r="K6" i="72"/>
  <c r="W5" i="72"/>
  <c r="Q5" i="72"/>
  <c r="K5" i="72"/>
  <c r="W4" i="72"/>
  <c r="Q4" i="72"/>
  <c r="K4" i="72"/>
  <c r="W3" i="72"/>
  <c r="W10" i="72" s="1"/>
  <c r="Q3" i="72"/>
  <c r="K3" i="72"/>
  <c r="K10" i="72" s="1"/>
  <c r="Y41" i="72" l="1"/>
  <c r="Y10" i="72"/>
  <c r="AB142" i="71"/>
  <c r="U142" i="71"/>
  <c r="I142" i="71"/>
  <c r="K141" i="71"/>
  <c r="K140" i="71"/>
  <c r="K139" i="71"/>
  <c r="W138" i="71"/>
  <c r="K138" i="71"/>
  <c r="W137" i="71"/>
  <c r="K137" i="71"/>
  <c r="K142" i="71" s="1"/>
  <c r="W136" i="71"/>
  <c r="K136" i="71"/>
  <c r="W135" i="71"/>
  <c r="W142" i="71" s="1"/>
  <c r="K135" i="71"/>
  <c r="W134" i="71"/>
  <c r="K134" i="71"/>
  <c r="AB132" i="71"/>
  <c r="W132" i="71"/>
  <c r="U132" i="71"/>
  <c r="I132" i="71"/>
  <c r="K131" i="71"/>
  <c r="W130" i="71"/>
  <c r="K130" i="71"/>
  <c r="W129" i="71"/>
  <c r="K129" i="71"/>
  <c r="W128" i="71"/>
  <c r="K128" i="71"/>
  <c r="W127" i="71"/>
  <c r="K127" i="71"/>
  <c r="W126" i="71"/>
  <c r="K126" i="71"/>
  <c r="K132" i="71" s="1"/>
  <c r="Y132" i="71" s="1"/>
  <c r="AB124" i="71"/>
  <c r="U124" i="71"/>
  <c r="I124" i="71"/>
  <c r="K123" i="71"/>
  <c r="K122" i="71"/>
  <c r="W121" i="71"/>
  <c r="K121" i="71"/>
  <c r="W120" i="71"/>
  <c r="K120" i="71"/>
  <c r="W119" i="71"/>
  <c r="K119" i="71"/>
  <c r="W118" i="71"/>
  <c r="K118" i="71"/>
  <c r="W117" i="71"/>
  <c r="K117" i="71"/>
  <c r="W116" i="71"/>
  <c r="K116" i="71"/>
  <c r="W115" i="71"/>
  <c r="K115" i="71"/>
  <c r="W114" i="71"/>
  <c r="W124" i="71" s="1"/>
  <c r="K114" i="71"/>
  <c r="K124" i="71" s="1"/>
  <c r="Y124" i="71" s="1"/>
  <c r="AB112" i="71"/>
  <c r="U112" i="71"/>
  <c r="O112" i="71"/>
  <c r="I112" i="71"/>
  <c r="W111" i="71"/>
  <c r="W110" i="71"/>
  <c r="K110" i="71"/>
  <c r="W109" i="71"/>
  <c r="K109" i="71"/>
  <c r="W108" i="71"/>
  <c r="Q108" i="71"/>
  <c r="K108" i="71"/>
  <c r="K112" i="71" s="1"/>
  <c r="Y112" i="71" s="1"/>
  <c r="W107" i="71"/>
  <c r="W112" i="71" s="1"/>
  <c r="Q107" i="71"/>
  <c r="Q112" i="71" s="1"/>
  <c r="K107" i="71"/>
  <c r="AB105" i="71"/>
  <c r="U105" i="71"/>
  <c r="O105" i="71"/>
  <c r="I105" i="71"/>
  <c r="K104" i="71"/>
  <c r="K103" i="71"/>
  <c r="Q102" i="71"/>
  <c r="K102" i="71"/>
  <c r="W101" i="71"/>
  <c r="Q101" i="71"/>
  <c r="K101" i="71"/>
  <c r="K105" i="71" s="1"/>
  <c r="W100" i="71"/>
  <c r="Q100" i="71"/>
  <c r="K100" i="71"/>
  <c r="W99" i="71"/>
  <c r="Q99" i="71"/>
  <c r="K99" i="71"/>
  <c r="W98" i="71"/>
  <c r="W105" i="71" s="1"/>
  <c r="Q98" i="71"/>
  <c r="Q105" i="71" s="1"/>
  <c r="K98" i="71"/>
  <c r="AB96" i="71"/>
  <c r="O96" i="71"/>
  <c r="Q95" i="71"/>
  <c r="Q94" i="71"/>
  <c r="Q93" i="71"/>
  <c r="Q92" i="71"/>
  <c r="Q91" i="71"/>
  <c r="Q90" i="71"/>
  <c r="Q89" i="71"/>
  <c r="Q96" i="71" s="1"/>
  <c r="AB87" i="71"/>
  <c r="I87" i="71"/>
  <c r="K86" i="71"/>
  <c r="K85" i="71"/>
  <c r="K84" i="71"/>
  <c r="K83" i="71"/>
  <c r="K82" i="71"/>
  <c r="K87" i="71" s="1"/>
  <c r="AB80" i="71"/>
  <c r="U80" i="71"/>
  <c r="Q80" i="71"/>
  <c r="O80" i="71"/>
  <c r="I80" i="71"/>
  <c r="K79" i="71"/>
  <c r="K78" i="71"/>
  <c r="W77" i="71"/>
  <c r="K77" i="71"/>
  <c r="W76" i="71"/>
  <c r="Q76" i="71"/>
  <c r="K76" i="71"/>
  <c r="W75" i="71"/>
  <c r="Q75" i="71"/>
  <c r="K75" i="71"/>
  <c r="W74" i="71"/>
  <c r="W80" i="71" s="1"/>
  <c r="Q74" i="71"/>
  <c r="K74" i="71"/>
  <c r="W73" i="71"/>
  <c r="Q73" i="71"/>
  <c r="K73" i="71"/>
  <c r="K80" i="71" s="1"/>
  <c r="AB71" i="71"/>
  <c r="U71" i="71"/>
  <c r="Q71" i="71"/>
  <c r="O71" i="71"/>
  <c r="Q70" i="71"/>
  <c r="Q69" i="71"/>
  <c r="W68" i="71"/>
  <c r="Q68" i="71"/>
  <c r="W67" i="71"/>
  <c r="Q67" i="71"/>
  <c r="W66" i="71"/>
  <c r="W71" i="71" s="1"/>
  <c r="Q66" i="71"/>
  <c r="K66" i="71"/>
  <c r="AB64" i="71"/>
  <c r="U64" i="71"/>
  <c r="K64" i="71"/>
  <c r="I64" i="71"/>
  <c r="K63" i="71"/>
  <c r="W62" i="71"/>
  <c r="W64" i="71" s="1"/>
  <c r="K62" i="71"/>
  <c r="W61" i="71"/>
  <c r="K61" i="71"/>
  <c r="AB47" i="71"/>
  <c r="W47" i="71"/>
  <c r="U47" i="71"/>
  <c r="I47" i="71"/>
  <c r="W46" i="71"/>
  <c r="K46" i="71"/>
  <c r="W45" i="71"/>
  <c r="K45" i="71"/>
  <c r="K47" i="71" s="1"/>
  <c r="Y47" i="71" s="1"/>
  <c r="AB43" i="71"/>
  <c r="O43" i="71"/>
  <c r="Q42" i="71"/>
  <c r="Q41" i="71"/>
  <c r="Q40" i="71"/>
  <c r="Q39" i="71"/>
  <c r="Q38" i="71"/>
  <c r="Q43" i="71" s="1"/>
  <c r="U36" i="71"/>
  <c r="I36" i="71"/>
  <c r="W35" i="71"/>
  <c r="K35" i="71"/>
  <c r="W34" i="71"/>
  <c r="K34" i="71"/>
  <c r="W33" i="71"/>
  <c r="K33" i="71"/>
  <c r="W32" i="71"/>
  <c r="K32" i="71"/>
  <c r="W31" i="71"/>
  <c r="K31" i="71"/>
  <c r="W30" i="71"/>
  <c r="K30" i="71"/>
  <c r="W29" i="71"/>
  <c r="K29" i="71"/>
  <c r="W28" i="71"/>
  <c r="K28" i="71"/>
  <c r="W27" i="71"/>
  <c r="K27" i="71"/>
  <c r="W26" i="71"/>
  <c r="W36" i="71" s="1"/>
  <c r="K26" i="71"/>
  <c r="K36" i="71" s="1"/>
  <c r="Y36" i="71" s="1"/>
  <c r="AB24" i="71"/>
  <c r="U24" i="71"/>
  <c r="O24" i="71"/>
  <c r="I24" i="71"/>
  <c r="W23" i="71"/>
  <c r="W22" i="71"/>
  <c r="K22" i="71"/>
  <c r="W21" i="71"/>
  <c r="K21" i="71"/>
  <c r="W20" i="71"/>
  <c r="W24" i="71" s="1"/>
  <c r="Q20" i="71"/>
  <c r="K20" i="71"/>
  <c r="K24" i="71" s="1"/>
  <c r="W19" i="71"/>
  <c r="Q19" i="71"/>
  <c r="K19" i="71"/>
  <c r="W18" i="71"/>
  <c r="Q18" i="71"/>
  <c r="Q24" i="71" s="1"/>
  <c r="K18" i="71"/>
  <c r="W16" i="71"/>
  <c r="U16" i="71"/>
  <c r="O16" i="71"/>
  <c r="I16" i="71"/>
  <c r="K15" i="71"/>
  <c r="W14" i="71"/>
  <c r="K14" i="71"/>
  <c r="W13" i="71"/>
  <c r="K13" i="71"/>
  <c r="W12" i="71"/>
  <c r="K12" i="71"/>
  <c r="W11" i="71"/>
  <c r="Q11" i="71"/>
  <c r="Q16" i="71" s="1"/>
  <c r="K11" i="71"/>
  <c r="W10" i="71"/>
  <c r="Q10" i="71"/>
  <c r="K10" i="71"/>
  <c r="K16" i="71" s="1"/>
  <c r="AB8" i="71"/>
  <c r="AB145" i="71" s="1"/>
  <c r="AB146" i="71" s="1"/>
  <c r="AB147" i="71" s="1"/>
  <c r="AB148" i="71" s="1"/>
  <c r="U8" i="71"/>
  <c r="I8" i="71"/>
  <c r="W7" i="71"/>
  <c r="K7" i="71"/>
  <c r="W6" i="71"/>
  <c r="K6" i="71"/>
  <c r="W5" i="71"/>
  <c r="K5" i="71"/>
  <c r="W4" i="71"/>
  <c r="W8" i="71" s="1"/>
  <c r="K4" i="71"/>
  <c r="K8" i="71" s="1"/>
  <c r="Y8" i="71" s="1"/>
  <c r="W3" i="71"/>
  <c r="K3" i="71"/>
  <c r="AB56" i="70"/>
  <c r="U56" i="70"/>
  <c r="I56" i="70"/>
  <c r="K55" i="70"/>
  <c r="K54" i="70"/>
  <c r="K53" i="70"/>
  <c r="W52" i="70"/>
  <c r="K52" i="70"/>
  <c r="W51" i="70"/>
  <c r="K51" i="70"/>
  <c r="W50" i="70"/>
  <c r="W56" i="70" s="1"/>
  <c r="K50" i="70"/>
  <c r="K56" i="70" s="1"/>
  <c r="Y56" i="70" s="1"/>
  <c r="AB48" i="70"/>
  <c r="I48" i="70"/>
  <c r="K47" i="70"/>
  <c r="K46" i="70"/>
  <c r="K48" i="70" s="1"/>
  <c r="AB44" i="70"/>
  <c r="W44" i="70"/>
  <c r="U44" i="70"/>
  <c r="I44" i="70"/>
  <c r="W43" i="70"/>
  <c r="K43" i="70"/>
  <c r="W42" i="70"/>
  <c r="K42" i="70"/>
  <c r="K44" i="70" s="1"/>
  <c r="Y44" i="70" s="1"/>
  <c r="AB40" i="70"/>
  <c r="I40" i="70"/>
  <c r="K39" i="70"/>
  <c r="K38" i="70"/>
  <c r="K37" i="70"/>
  <c r="K40" i="70" s="1"/>
  <c r="AB35" i="70"/>
  <c r="W35" i="70"/>
  <c r="U35" i="70"/>
  <c r="I35" i="70"/>
  <c r="W34" i="70"/>
  <c r="K34" i="70"/>
  <c r="W33" i="70"/>
  <c r="K33" i="70"/>
  <c r="K35" i="70" s="1"/>
  <c r="Y35" i="70" s="1"/>
  <c r="AB27" i="70"/>
  <c r="U27" i="70"/>
  <c r="I27" i="70"/>
  <c r="W26" i="70"/>
  <c r="K26" i="70"/>
  <c r="W25" i="70"/>
  <c r="K25" i="70"/>
  <c r="W24" i="70"/>
  <c r="W27" i="70" s="1"/>
  <c r="K24" i="70"/>
  <c r="K27" i="70" s="1"/>
  <c r="Y27" i="70" s="1"/>
  <c r="AB22" i="70"/>
  <c r="U22" i="70"/>
  <c r="K22" i="70"/>
  <c r="Y22" i="70" s="1"/>
  <c r="I22" i="70"/>
  <c r="K21" i="70"/>
  <c r="W20" i="70"/>
  <c r="K20" i="70"/>
  <c r="W19" i="70"/>
  <c r="K19" i="70"/>
  <c r="W18" i="70"/>
  <c r="W22" i="70" s="1"/>
  <c r="K18" i="70"/>
  <c r="W17" i="70"/>
  <c r="K17" i="70"/>
  <c r="AB15" i="70"/>
  <c r="W15" i="70"/>
  <c r="U15" i="70"/>
  <c r="K15" i="70"/>
  <c r="Y15" i="70" s="1"/>
  <c r="I15" i="70"/>
  <c r="W14" i="70"/>
  <c r="K14" i="70"/>
  <c r="W13" i="70"/>
  <c r="K13" i="70"/>
  <c r="AB11" i="70"/>
  <c r="AB59" i="70" s="1"/>
  <c r="AB60" i="70" s="1"/>
  <c r="AB61" i="70" s="1"/>
  <c r="AB62" i="70" s="1"/>
  <c r="U11" i="70"/>
  <c r="I11" i="70"/>
  <c r="K10" i="70"/>
  <c r="W9" i="70"/>
  <c r="K9" i="70"/>
  <c r="W8" i="70"/>
  <c r="K8" i="70"/>
  <c r="W7" i="70"/>
  <c r="K7" i="70"/>
  <c r="W6" i="70"/>
  <c r="K6" i="70"/>
  <c r="W5" i="70"/>
  <c r="K5" i="70"/>
  <c r="W4" i="70"/>
  <c r="K4" i="70"/>
  <c r="W3" i="70"/>
  <c r="W11" i="70" s="1"/>
  <c r="K3" i="70"/>
  <c r="K11" i="70" s="1"/>
  <c r="Y11" i="70" s="1"/>
  <c r="AB16" i="69"/>
  <c r="AB10" i="69"/>
  <c r="U10" i="69"/>
  <c r="O10" i="69"/>
  <c r="I10" i="69"/>
  <c r="W9" i="69"/>
  <c r="W8" i="69"/>
  <c r="Q8" i="69"/>
  <c r="K8" i="69"/>
  <c r="W7" i="69"/>
  <c r="W10" i="69" s="1"/>
  <c r="Q7" i="69"/>
  <c r="Q10" i="69" s="1"/>
  <c r="K7" i="69"/>
  <c r="K10" i="69" s="1"/>
  <c r="Y10" i="69" s="1"/>
  <c r="AB5" i="69"/>
  <c r="AB13" i="69" s="1"/>
  <c r="AB14" i="69" s="1"/>
  <c r="U5" i="69"/>
  <c r="I5" i="69"/>
  <c r="W4" i="69"/>
  <c r="K4" i="69"/>
  <c r="W3" i="69"/>
  <c r="W5" i="69" s="1"/>
  <c r="K3" i="69"/>
  <c r="K5" i="69" s="1"/>
  <c r="Y5" i="69" s="1"/>
  <c r="AB20" i="68"/>
  <c r="AB21" i="68" s="1"/>
  <c r="AB22" i="68" s="1"/>
  <c r="AB11" i="68"/>
  <c r="W11" i="68"/>
  <c r="U11" i="68"/>
  <c r="I11" i="68"/>
  <c r="W10" i="68"/>
  <c r="W9" i="68"/>
  <c r="W8" i="68"/>
  <c r="W7" i="68"/>
  <c r="K7" i="68"/>
  <c r="W6" i="68"/>
  <c r="K6" i="68"/>
  <c r="W5" i="68"/>
  <c r="K5" i="68"/>
  <c r="W4" i="68"/>
  <c r="K4" i="68"/>
  <c r="W3" i="68"/>
  <c r="K3" i="68"/>
  <c r="K11" i="68" s="1"/>
  <c r="Y11" i="68" s="1"/>
  <c r="AB16" i="67"/>
  <c r="AB19" i="67" s="1"/>
  <c r="AB20" i="67" s="1"/>
  <c r="AB21" i="67" s="1"/>
  <c r="AB22" i="67" s="1"/>
  <c r="U16" i="67"/>
  <c r="O16" i="67"/>
  <c r="I16" i="67"/>
  <c r="K15" i="67"/>
  <c r="K14" i="67"/>
  <c r="K13" i="67"/>
  <c r="W12" i="67"/>
  <c r="K12" i="67"/>
  <c r="W11" i="67"/>
  <c r="K11" i="67"/>
  <c r="W10" i="67"/>
  <c r="K10" i="67"/>
  <c r="W9" i="67"/>
  <c r="K9" i="67"/>
  <c r="W8" i="67"/>
  <c r="K8" i="67"/>
  <c r="W7" i="67"/>
  <c r="K7" i="67"/>
  <c r="W6" i="67"/>
  <c r="K6" i="67"/>
  <c r="W5" i="67"/>
  <c r="K5" i="67"/>
  <c r="W4" i="67"/>
  <c r="W16" i="67" s="1"/>
  <c r="Q4" i="67"/>
  <c r="K4" i="67"/>
  <c r="W3" i="67"/>
  <c r="Q3" i="67"/>
  <c r="Q16" i="67" s="1"/>
  <c r="K3" i="67"/>
  <c r="K16" i="67" s="1"/>
  <c r="AB16" i="66"/>
  <c r="AB10" i="66"/>
  <c r="U10" i="66"/>
  <c r="I10" i="66"/>
  <c r="K9" i="66"/>
  <c r="K8" i="66"/>
  <c r="K7" i="66"/>
  <c r="W6" i="66"/>
  <c r="K6" i="66"/>
  <c r="W5" i="66"/>
  <c r="K5" i="66"/>
  <c r="W4" i="66"/>
  <c r="K4" i="66"/>
  <c r="W3" i="66"/>
  <c r="W10" i="66" s="1"/>
  <c r="K3" i="66"/>
  <c r="K10" i="66" s="1"/>
  <c r="Y10" i="66" s="1"/>
  <c r="AB26" i="65"/>
  <c r="U26" i="65"/>
  <c r="K26" i="65"/>
  <c r="I26" i="65"/>
  <c r="K25" i="65"/>
  <c r="W24" i="65"/>
  <c r="W26" i="65" s="1"/>
  <c r="K24" i="65"/>
  <c r="W23" i="65"/>
  <c r="K23" i="65"/>
  <c r="AB21" i="65"/>
  <c r="U21" i="65"/>
  <c r="I21" i="65"/>
  <c r="K20" i="65"/>
  <c r="K19" i="65"/>
  <c r="W18" i="65"/>
  <c r="K18" i="65"/>
  <c r="W17" i="65"/>
  <c r="K17" i="65"/>
  <c r="W16" i="65"/>
  <c r="W21" i="65" s="1"/>
  <c r="K16" i="65"/>
  <c r="K21" i="65" s="1"/>
  <c r="Y21" i="65" s="1"/>
  <c r="AB14" i="65"/>
  <c r="U14" i="65"/>
  <c r="I14" i="65"/>
  <c r="K13" i="65"/>
  <c r="K12" i="65"/>
  <c r="W11" i="65"/>
  <c r="K11" i="65"/>
  <c r="W10" i="65"/>
  <c r="W14" i="65" s="1"/>
  <c r="K10" i="65"/>
  <c r="W9" i="65"/>
  <c r="Q9" i="65"/>
  <c r="K9" i="65"/>
  <c r="K14" i="65" s="1"/>
  <c r="Y14" i="65" s="1"/>
  <c r="AB7" i="65"/>
  <c r="AB29" i="65" s="1"/>
  <c r="AB30" i="65" s="1"/>
  <c r="AB31" i="65" s="1"/>
  <c r="AB32" i="65" s="1"/>
  <c r="U7" i="65"/>
  <c r="K7" i="65"/>
  <c r="I7" i="65"/>
  <c r="W6" i="65"/>
  <c r="K6" i="65"/>
  <c r="W5" i="65"/>
  <c r="K5" i="65"/>
  <c r="W4" i="65"/>
  <c r="K4" i="65"/>
  <c r="W3" i="65"/>
  <c r="W7" i="65" s="1"/>
  <c r="K3" i="65"/>
  <c r="AB13" i="64"/>
  <c r="AB14" i="64" s="1"/>
  <c r="AB15" i="64" s="1"/>
  <c r="AB9" i="64"/>
  <c r="U9" i="64"/>
  <c r="K9" i="64"/>
  <c r="I9" i="64"/>
  <c r="K8" i="64"/>
  <c r="W7" i="64"/>
  <c r="K7" i="64"/>
  <c r="W6" i="64"/>
  <c r="K6" i="64"/>
  <c r="W5" i="64"/>
  <c r="K5" i="64"/>
  <c r="W4" i="64"/>
  <c r="K4" i="64"/>
  <c r="W3" i="64"/>
  <c r="W9" i="64" s="1"/>
  <c r="K3" i="64"/>
  <c r="Y71" i="71" l="1"/>
  <c r="Y105" i="71"/>
  <c r="Y64" i="71"/>
  <c r="Y80" i="71"/>
  <c r="Y24" i="71"/>
  <c r="Y142" i="71"/>
  <c r="Y16" i="71"/>
  <c r="Y16" i="67"/>
  <c r="Y7" i="65"/>
  <c r="Y26" i="65"/>
  <c r="Y9" i="64"/>
  <c r="AB14" i="63"/>
  <c r="AB15" i="63" s="1"/>
  <c r="AB16" i="63" s="1"/>
  <c r="AB10" i="63"/>
  <c r="U10" i="63"/>
  <c r="O10" i="63"/>
  <c r="Q9" i="63"/>
  <c r="Q8" i="63"/>
  <c r="Q7" i="63"/>
  <c r="Q6" i="63"/>
  <c r="W5" i="63"/>
  <c r="Q5" i="63"/>
  <c r="W4" i="63"/>
  <c r="Q4" i="63"/>
  <c r="W3" i="63"/>
  <c r="W10" i="63" s="1"/>
  <c r="Q3" i="63"/>
  <c r="Q10" i="63" s="1"/>
  <c r="Y10" i="63" s="1"/>
  <c r="AB23" i="62"/>
  <c r="AB17" i="62"/>
  <c r="U17" i="62"/>
  <c r="I17" i="62"/>
  <c r="K16" i="62"/>
  <c r="W15" i="62"/>
  <c r="K15" i="62"/>
  <c r="W14" i="62"/>
  <c r="K14" i="62"/>
  <c r="W13" i="62"/>
  <c r="K13" i="62"/>
  <c r="W12" i="62"/>
  <c r="W17" i="62" s="1"/>
  <c r="K12" i="62"/>
  <c r="W11" i="62"/>
  <c r="K11" i="62"/>
  <c r="K17" i="62" s="1"/>
  <c r="AB9" i="62"/>
  <c r="AB20" i="62" s="1"/>
  <c r="AB21" i="62" s="1"/>
  <c r="U9" i="62"/>
  <c r="I9" i="62"/>
  <c r="K8" i="62"/>
  <c r="K7" i="62"/>
  <c r="W6" i="62"/>
  <c r="K6" i="62"/>
  <c r="W5" i="62"/>
  <c r="K5" i="62"/>
  <c r="W4" i="62"/>
  <c r="K4" i="62"/>
  <c r="W3" i="62"/>
  <c r="W9" i="62" s="1"/>
  <c r="K3" i="62"/>
  <c r="K9" i="62" s="1"/>
  <c r="Y9" i="62" s="1"/>
  <c r="Y17" i="62" l="1"/>
  <c r="AB14" i="61" l="1"/>
  <c r="AB15" i="61" s="1"/>
  <c r="AB13" i="61"/>
  <c r="AB9" i="61"/>
  <c r="U9" i="61"/>
  <c r="I9" i="61"/>
  <c r="K8" i="61"/>
  <c r="K7" i="61"/>
  <c r="K6" i="61"/>
  <c r="K5" i="61"/>
  <c r="W4" i="61"/>
  <c r="K4" i="61"/>
  <c r="W3" i="61"/>
  <c r="W9" i="61" s="1"/>
  <c r="K3" i="61"/>
  <c r="K9" i="61" s="1"/>
  <c r="Y9" i="61" s="1"/>
  <c r="AB45" i="60" l="1"/>
  <c r="U45" i="60"/>
  <c r="O45" i="60"/>
  <c r="I45" i="60"/>
  <c r="K44" i="60"/>
  <c r="W43" i="60"/>
  <c r="K43" i="60"/>
  <c r="W42" i="60"/>
  <c r="K42" i="60"/>
  <c r="W41" i="60"/>
  <c r="K41" i="60"/>
  <c r="K45" i="60" s="1"/>
  <c r="W40" i="60"/>
  <c r="K40" i="60"/>
  <c r="W39" i="60"/>
  <c r="K39" i="60"/>
  <c r="W38" i="60"/>
  <c r="Q38" i="60"/>
  <c r="K38" i="60"/>
  <c r="W37" i="60"/>
  <c r="W45" i="60" s="1"/>
  <c r="Q37" i="60"/>
  <c r="Q45" i="60" s="1"/>
  <c r="K37" i="60"/>
  <c r="AB35" i="60"/>
  <c r="U35" i="60"/>
  <c r="I35" i="60"/>
  <c r="W34" i="60"/>
  <c r="W33" i="60"/>
  <c r="K33" i="60"/>
  <c r="W32" i="60"/>
  <c r="K32" i="60"/>
  <c r="W31" i="60"/>
  <c r="K31" i="60"/>
  <c r="W30" i="60"/>
  <c r="K30" i="60"/>
  <c r="W29" i="60"/>
  <c r="K29" i="60"/>
  <c r="W28" i="60"/>
  <c r="K28" i="60"/>
  <c r="W27" i="60"/>
  <c r="W35" i="60" s="1"/>
  <c r="K27" i="60"/>
  <c r="K35" i="60" s="1"/>
  <c r="Y35" i="60" s="1"/>
  <c r="AB25" i="60"/>
  <c r="U25" i="60"/>
  <c r="I25" i="60"/>
  <c r="W24" i="60"/>
  <c r="K24" i="60"/>
  <c r="W23" i="60"/>
  <c r="K23" i="60"/>
  <c r="W22" i="60"/>
  <c r="K22" i="60"/>
  <c r="W21" i="60"/>
  <c r="K21" i="60"/>
  <c r="W20" i="60"/>
  <c r="K20" i="60"/>
  <c r="W19" i="60"/>
  <c r="K19" i="60"/>
  <c r="W18" i="60"/>
  <c r="W25" i="60" s="1"/>
  <c r="K18" i="60"/>
  <c r="K25" i="60" s="1"/>
  <c r="Y25" i="60" s="1"/>
  <c r="AB16" i="60"/>
  <c r="W16" i="60"/>
  <c r="U16" i="60"/>
  <c r="I16" i="60"/>
  <c r="W15" i="60"/>
  <c r="W14" i="60"/>
  <c r="K14" i="60"/>
  <c r="W13" i="60"/>
  <c r="K13" i="60"/>
  <c r="W12" i="60"/>
  <c r="K12" i="60"/>
  <c r="K16" i="60" s="1"/>
  <c r="Y16" i="60" s="1"/>
  <c r="AB10" i="60"/>
  <c r="AB48" i="60" s="1"/>
  <c r="U10" i="60"/>
  <c r="I10" i="60"/>
  <c r="K9" i="60"/>
  <c r="W8" i="60"/>
  <c r="K8" i="60"/>
  <c r="W7" i="60"/>
  <c r="K7" i="60"/>
  <c r="W6" i="60"/>
  <c r="K6" i="60"/>
  <c r="W5" i="60"/>
  <c r="K5" i="60"/>
  <c r="W4" i="60"/>
  <c r="K4" i="60"/>
  <c r="W3" i="60"/>
  <c r="W10" i="60" s="1"/>
  <c r="K3" i="60"/>
  <c r="K10" i="60" s="1"/>
  <c r="Y10" i="60" s="1"/>
  <c r="AB14" i="58"/>
  <c r="AB15" i="58" s="1"/>
  <c r="AB16" i="58" s="1"/>
  <c r="AB10" i="58"/>
  <c r="W10" i="58"/>
  <c r="U10" i="58"/>
  <c r="K10" i="58"/>
  <c r="Y10" i="58" s="1"/>
  <c r="I10" i="58"/>
  <c r="K9" i="58"/>
  <c r="W8" i="58"/>
  <c r="K8" i="58"/>
  <c r="W7" i="58"/>
  <c r="K7" i="58"/>
  <c r="W6" i="58"/>
  <c r="K6" i="58"/>
  <c r="W5" i="58"/>
  <c r="K5" i="58"/>
  <c r="W4" i="58"/>
  <c r="K4" i="58"/>
  <c r="W3" i="58"/>
  <c r="K3" i="58"/>
  <c r="Y45" i="60" l="1"/>
  <c r="AB13" i="57"/>
  <c r="AB14" i="57" s="1"/>
  <c r="AB15" i="57" s="1"/>
  <c r="AB9" i="57"/>
  <c r="U9" i="57"/>
  <c r="I9" i="57"/>
  <c r="K8" i="57"/>
  <c r="K7" i="57"/>
  <c r="K6" i="57"/>
  <c r="K5" i="57"/>
  <c r="W4" i="57"/>
  <c r="W9" i="57" s="1"/>
  <c r="K4" i="57"/>
  <c r="W3" i="57"/>
  <c r="K3" i="57"/>
  <c r="K9" i="57" s="1"/>
  <c r="Y9" i="57" l="1"/>
  <c r="AB138" i="56"/>
  <c r="U138" i="56"/>
  <c r="I138" i="56"/>
  <c r="K137" i="56"/>
  <c r="W136" i="56"/>
  <c r="K136" i="56"/>
  <c r="W135" i="56"/>
  <c r="K135" i="56"/>
  <c r="W134" i="56"/>
  <c r="K134" i="56"/>
  <c r="W133" i="56"/>
  <c r="K133" i="56"/>
  <c r="W132" i="56"/>
  <c r="K132" i="56"/>
  <c r="W131" i="56"/>
  <c r="K131" i="56"/>
  <c r="W130" i="56"/>
  <c r="K130" i="56"/>
  <c r="W129" i="56"/>
  <c r="K129" i="56"/>
  <c r="W128" i="56"/>
  <c r="K128" i="56"/>
  <c r="W127" i="56"/>
  <c r="K127" i="56"/>
  <c r="W126" i="56"/>
  <c r="W138" i="56" s="1"/>
  <c r="K126" i="56"/>
  <c r="K138" i="56" s="1"/>
  <c r="Y138" i="56" s="1"/>
  <c r="AB124" i="56"/>
  <c r="U124" i="56"/>
  <c r="I124" i="56"/>
  <c r="K123" i="56"/>
  <c r="K122" i="56"/>
  <c r="K121" i="56"/>
  <c r="W120" i="56"/>
  <c r="K120" i="56"/>
  <c r="W119" i="56"/>
  <c r="K119" i="56"/>
  <c r="W118" i="56"/>
  <c r="K118" i="56"/>
  <c r="W117" i="56"/>
  <c r="K117" i="56"/>
  <c r="W116" i="56"/>
  <c r="K116" i="56"/>
  <c r="W115" i="56"/>
  <c r="K115" i="56"/>
  <c r="W114" i="56"/>
  <c r="W124" i="56" s="1"/>
  <c r="K114" i="56"/>
  <c r="K124" i="56" s="1"/>
  <c r="Y124" i="56" s="1"/>
  <c r="AB112" i="56"/>
  <c r="U112" i="56"/>
  <c r="I112" i="56"/>
  <c r="K111" i="56"/>
  <c r="K110" i="56"/>
  <c r="W109" i="56"/>
  <c r="K109" i="56"/>
  <c r="W108" i="56"/>
  <c r="K108" i="56"/>
  <c r="W107" i="56"/>
  <c r="K107" i="56"/>
  <c r="W106" i="56"/>
  <c r="K106" i="56"/>
  <c r="W105" i="56"/>
  <c r="K105" i="56"/>
  <c r="W104" i="56"/>
  <c r="K104" i="56"/>
  <c r="W103" i="56"/>
  <c r="K103" i="56"/>
  <c r="W102" i="56"/>
  <c r="K102" i="56"/>
  <c r="W101" i="56"/>
  <c r="K101" i="56"/>
  <c r="W100" i="56"/>
  <c r="W112" i="56" s="1"/>
  <c r="K100" i="56"/>
  <c r="K112" i="56" s="1"/>
  <c r="Y112" i="56" s="1"/>
  <c r="AB98" i="56"/>
  <c r="U98" i="56"/>
  <c r="O98" i="56"/>
  <c r="I98" i="56"/>
  <c r="K97" i="56"/>
  <c r="W96" i="56"/>
  <c r="K96" i="56"/>
  <c r="W95" i="56"/>
  <c r="K95" i="56"/>
  <c r="W94" i="56"/>
  <c r="K94" i="56"/>
  <c r="W93" i="56"/>
  <c r="K93" i="56"/>
  <c r="W92" i="56"/>
  <c r="K92" i="56"/>
  <c r="W91" i="56"/>
  <c r="K91" i="56"/>
  <c r="W90" i="56"/>
  <c r="W98" i="56" s="1"/>
  <c r="K90" i="56"/>
  <c r="W89" i="56"/>
  <c r="K89" i="56"/>
  <c r="W88" i="56"/>
  <c r="Q88" i="56"/>
  <c r="K88" i="56"/>
  <c r="W87" i="56"/>
  <c r="Q87" i="56"/>
  <c r="Q98" i="56" s="1"/>
  <c r="K87" i="56"/>
  <c r="K98" i="56" s="1"/>
  <c r="Y98" i="56" s="1"/>
  <c r="AB85" i="56"/>
  <c r="U85" i="56"/>
  <c r="O85" i="56"/>
  <c r="I85" i="56"/>
  <c r="Q84" i="56"/>
  <c r="K84" i="56"/>
  <c r="Q83" i="56"/>
  <c r="K83" i="56"/>
  <c r="Q82" i="56"/>
  <c r="K82" i="56"/>
  <c r="Q81" i="56"/>
  <c r="K81" i="56"/>
  <c r="W80" i="56"/>
  <c r="Q80" i="56"/>
  <c r="K80" i="56"/>
  <c r="W79" i="56"/>
  <c r="Q79" i="56"/>
  <c r="Q85" i="56" s="1"/>
  <c r="K79" i="56"/>
  <c r="W78" i="56"/>
  <c r="Q78" i="56"/>
  <c r="K78" i="56"/>
  <c r="W77" i="56"/>
  <c r="Q77" i="56"/>
  <c r="K77" i="56"/>
  <c r="W76" i="56"/>
  <c r="Q76" i="56"/>
  <c r="K76" i="56"/>
  <c r="K85" i="56" s="1"/>
  <c r="W75" i="56"/>
  <c r="W85" i="56" s="1"/>
  <c r="Q75" i="56"/>
  <c r="K75" i="56"/>
  <c r="AB73" i="56"/>
  <c r="U73" i="56"/>
  <c r="O73" i="56"/>
  <c r="I73" i="56"/>
  <c r="K72" i="56"/>
  <c r="Q71" i="56"/>
  <c r="K71" i="56"/>
  <c r="Q70" i="56"/>
  <c r="K70" i="56"/>
  <c r="Q69" i="56"/>
  <c r="K69" i="56"/>
  <c r="W68" i="56"/>
  <c r="Q68" i="56"/>
  <c r="K68" i="56"/>
  <c r="W67" i="56"/>
  <c r="W73" i="56" s="1"/>
  <c r="Q67" i="56"/>
  <c r="K67" i="56"/>
  <c r="W66" i="56"/>
  <c r="Q66" i="56"/>
  <c r="K66" i="56"/>
  <c r="W65" i="56"/>
  <c r="Q65" i="56"/>
  <c r="K65" i="56"/>
  <c r="W64" i="56"/>
  <c r="Q64" i="56"/>
  <c r="Q73" i="56" s="1"/>
  <c r="K64" i="56"/>
  <c r="W63" i="56"/>
  <c r="Q63" i="56"/>
  <c r="K63" i="56"/>
  <c r="K73" i="56" s="1"/>
  <c r="AB61" i="56"/>
  <c r="U61" i="56"/>
  <c r="O61" i="56"/>
  <c r="I61" i="56"/>
  <c r="W60" i="56"/>
  <c r="K60" i="56"/>
  <c r="W59" i="56"/>
  <c r="K59" i="56"/>
  <c r="W58" i="56"/>
  <c r="K58" i="56"/>
  <c r="W57" i="56"/>
  <c r="K57" i="56"/>
  <c r="W56" i="56"/>
  <c r="K56" i="56"/>
  <c r="W55" i="56"/>
  <c r="K55" i="56"/>
  <c r="W54" i="56"/>
  <c r="Q54" i="56"/>
  <c r="K54" i="56"/>
  <c r="W53" i="56"/>
  <c r="W61" i="56" s="1"/>
  <c r="Q53" i="56"/>
  <c r="Q61" i="56" s="1"/>
  <c r="K53" i="56"/>
  <c r="K61" i="56" s="1"/>
  <c r="Y61" i="56" s="1"/>
  <c r="AB51" i="56"/>
  <c r="U51" i="56"/>
  <c r="I51" i="56"/>
  <c r="W50" i="56"/>
  <c r="W49" i="56"/>
  <c r="K49" i="56"/>
  <c r="W48" i="56"/>
  <c r="K48" i="56"/>
  <c r="W47" i="56"/>
  <c r="K47" i="56"/>
  <c r="W46" i="56"/>
  <c r="K46" i="56"/>
  <c r="W45" i="56"/>
  <c r="W51" i="56" s="1"/>
  <c r="K45" i="56"/>
  <c r="K51" i="56" s="1"/>
  <c r="AB43" i="56"/>
  <c r="U43" i="56"/>
  <c r="W42" i="56"/>
  <c r="W41" i="56"/>
  <c r="W40" i="56"/>
  <c r="W43" i="56" s="1"/>
  <c r="Y43" i="56" s="1"/>
  <c r="Q40" i="56"/>
  <c r="K40" i="56"/>
  <c r="AB38" i="56"/>
  <c r="U38" i="56"/>
  <c r="I38" i="56"/>
  <c r="K37" i="56"/>
  <c r="K36" i="56"/>
  <c r="K35" i="56"/>
  <c r="K34" i="56"/>
  <c r="K33" i="56"/>
  <c r="W32" i="56"/>
  <c r="K32" i="56"/>
  <c r="K38" i="56" s="1"/>
  <c r="W31" i="56"/>
  <c r="K31" i="56"/>
  <c r="W30" i="56"/>
  <c r="W38" i="56" s="1"/>
  <c r="K30" i="56"/>
  <c r="AB28" i="56"/>
  <c r="U28" i="56"/>
  <c r="Q28" i="56"/>
  <c r="O28" i="56"/>
  <c r="W27" i="56"/>
  <c r="Q27" i="56"/>
  <c r="W26" i="56"/>
  <c r="Q26" i="56"/>
  <c r="W25" i="56"/>
  <c r="Q25" i="56"/>
  <c r="W24" i="56"/>
  <c r="Q24" i="56"/>
  <c r="W23" i="56"/>
  <c r="Q23" i="56"/>
  <c r="W22" i="56"/>
  <c r="Q22" i="56"/>
  <c r="W21" i="56"/>
  <c r="W28" i="56" s="1"/>
  <c r="Q21" i="56"/>
  <c r="AB19" i="56"/>
  <c r="I19" i="56"/>
  <c r="K18" i="56"/>
  <c r="K17" i="56"/>
  <c r="K16" i="56"/>
  <c r="K15" i="56"/>
  <c r="K14" i="56"/>
  <c r="W13" i="56"/>
  <c r="K13" i="56"/>
  <c r="K19" i="56" s="1"/>
  <c r="Y19" i="56" s="1"/>
  <c r="AB11" i="56"/>
  <c r="AB141" i="56" s="1"/>
  <c r="AB142" i="56" s="1"/>
  <c r="AB143" i="56" s="1"/>
  <c r="AB144" i="56" s="1"/>
  <c r="U11" i="56"/>
  <c r="I11" i="56"/>
  <c r="W10" i="56"/>
  <c r="K10" i="56"/>
  <c r="W9" i="56"/>
  <c r="K9" i="56"/>
  <c r="W8" i="56"/>
  <c r="K8" i="56"/>
  <c r="W7" i="56"/>
  <c r="K7" i="56"/>
  <c r="W6" i="56"/>
  <c r="K6" i="56"/>
  <c r="W5" i="56"/>
  <c r="K5" i="56"/>
  <c r="W4" i="56"/>
  <c r="K4" i="56"/>
  <c r="W3" i="56"/>
  <c r="W11" i="56" s="1"/>
  <c r="K3" i="56"/>
  <c r="K11" i="56" s="1"/>
  <c r="Y73" i="56" l="1"/>
  <c r="Y11" i="56"/>
  <c r="Y85" i="56"/>
  <c r="Y38" i="56"/>
  <c r="Y28" i="56"/>
  <c r="Y51" i="56"/>
  <c r="AB204" i="55" l="1"/>
  <c r="U204" i="55"/>
  <c r="I204" i="55"/>
  <c r="K203" i="55"/>
  <c r="K202" i="55"/>
  <c r="K201" i="55"/>
  <c r="K200" i="55"/>
  <c r="K199" i="55"/>
  <c r="K198" i="55"/>
  <c r="K197" i="55"/>
  <c r="K196" i="55"/>
  <c r="K195" i="55"/>
  <c r="W194" i="55"/>
  <c r="K194" i="55"/>
  <c r="W193" i="55"/>
  <c r="K193" i="55"/>
  <c r="W192" i="55"/>
  <c r="W204" i="55" s="1"/>
  <c r="K192" i="55"/>
  <c r="K204" i="55" s="1"/>
  <c r="Y204" i="55" s="1"/>
  <c r="AB190" i="55"/>
  <c r="U190" i="55"/>
  <c r="I190" i="55"/>
  <c r="K189" i="55"/>
  <c r="W188" i="55"/>
  <c r="K188" i="55"/>
  <c r="W187" i="55"/>
  <c r="K187" i="55"/>
  <c r="W186" i="55"/>
  <c r="K186" i="55"/>
  <c r="W185" i="55"/>
  <c r="K185" i="55"/>
  <c r="W184" i="55"/>
  <c r="K184" i="55"/>
  <c r="W183" i="55"/>
  <c r="K183" i="55"/>
  <c r="W182" i="55"/>
  <c r="K182" i="55"/>
  <c r="W181" i="55"/>
  <c r="K181" i="55"/>
  <c r="W180" i="55"/>
  <c r="W190" i="55" s="1"/>
  <c r="K180" i="55"/>
  <c r="K190" i="55" s="1"/>
  <c r="Y190" i="55" s="1"/>
  <c r="AB178" i="55"/>
  <c r="U178" i="55"/>
  <c r="I178" i="55"/>
  <c r="K177" i="55"/>
  <c r="W176" i="55"/>
  <c r="K176" i="55"/>
  <c r="W175" i="55"/>
  <c r="K175" i="55"/>
  <c r="W174" i="55"/>
  <c r="K174" i="55"/>
  <c r="W173" i="55"/>
  <c r="K173" i="55"/>
  <c r="W172" i="55"/>
  <c r="K172" i="55"/>
  <c r="W171" i="55"/>
  <c r="K171" i="55"/>
  <c r="W170" i="55"/>
  <c r="K170" i="55"/>
  <c r="K178" i="55" s="1"/>
  <c r="W169" i="55"/>
  <c r="W178" i="55" s="1"/>
  <c r="K169" i="55"/>
  <c r="W168" i="55"/>
  <c r="K168" i="55"/>
  <c r="AB166" i="55"/>
  <c r="U166" i="55"/>
  <c r="O166" i="55"/>
  <c r="I166" i="55"/>
  <c r="K165" i="55"/>
  <c r="K164" i="55"/>
  <c r="K163" i="55"/>
  <c r="W162" i="55"/>
  <c r="Q162" i="55"/>
  <c r="Q166" i="55" s="1"/>
  <c r="K162" i="55"/>
  <c r="W161" i="55"/>
  <c r="Q161" i="55"/>
  <c r="K161" i="55"/>
  <c r="W160" i="55"/>
  <c r="Q160" i="55"/>
  <c r="K160" i="55"/>
  <c r="W159" i="55"/>
  <c r="W166" i="55" s="1"/>
  <c r="Q159" i="55"/>
  <c r="K159" i="55"/>
  <c r="K166" i="55" s="1"/>
  <c r="AB157" i="55"/>
  <c r="U157" i="55"/>
  <c r="K157" i="55"/>
  <c r="Y157" i="55" s="1"/>
  <c r="I157" i="55"/>
  <c r="K156" i="55"/>
  <c r="W155" i="55"/>
  <c r="K155" i="55"/>
  <c r="W154" i="55"/>
  <c r="K154" i="55"/>
  <c r="W153" i="55"/>
  <c r="K153" i="55"/>
  <c r="W152" i="55"/>
  <c r="K152" i="55"/>
  <c r="W151" i="55"/>
  <c r="K151" i="55"/>
  <c r="W150" i="55"/>
  <c r="K150" i="55"/>
  <c r="W149" i="55"/>
  <c r="K149" i="55"/>
  <c r="W148" i="55"/>
  <c r="W157" i="55" s="1"/>
  <c r="K148" i="55"/>
  <c r="W147" i="55"/>
  <c r="K147" i="55"/>
  <c r="W146" i="55"/>
  <c r="K146" i="55"/>
  <c r="AB144" i="55"/>
  <c r="W144" i="55"/>
  <c r="U144" i="55"/>
  <c r="O144" i="55"/>
  <c r="I144" i="55"/>
  <c r="W143" i="55"/>
  <c r="W142" i="55"/>
  <c r="Q142" i="55"/>
  <c r="W141" i="55"/>
  <c r="Q141" i="55"/>
  <c r="W140" i="55"/>
  <c r="Q140" i="55"/>
  <c r="K140" i="55"/>
  <c r="W139" i="55"/>
  <c r="Q139" i="55"/>
  <c r="K139" i="55"/>
  <c r="W138" i="55"/>
  <c r="Q138" i="55"/>
  <c r="K138" i="55"/>
  <c r="W137" i="55"/>
  <c r="Q137" i="55"/>
  <c r="K137" i="55"/>
  <c r="W136" i="55"/>
  <c r="Q136" i="55"/>
  <c r="K136" i="55"/>
  <c r="W135" i="55"/>
  <c r="Q135" i="55"/>
  <c r="K135" i="55"/>
  <c r="W134" i="55"/>
  <c r="Q134" i="55"/>
  <c r="Q144" i="55" s="1"/>
  <c r="K134" i="55"/>
  <c r="K144" i="55" s="1"/>
  <c r="AB132" i="55"/>
  <c r="U132" i="55"/>
  <c r="I132" i="55"/>
  <c r="W131" i="55"/>
  <c r="W130" i="55"/>
  <c r="W129" i="55"/>
  <c r="K129" i="55"/>
  <c r="W128" i="55"/>
  <c r="K128" i="55"/>
  <c r="W127" i="55"/>
  <c r="K127" i="55"/>
  <c r="W126" i="55"/>
  <c r="K126" i="55"/>
  <c r="W125" i="55"/>
  <c r="K125" i="55"/>
  <c r="W124" i="55"/>
  <c r="K124" i="55"/>
  <c r="W123" i="55"/>
  <c r="W132" i="55" s="1"/>
  <c r="K123" i="55"/>
  <c r="K132" i="55" s="1"/>
  <c r="Y132" i="55" s="1"/>
  <c r="AB121" i="55"/>
  <c r="U121" i="55"/>
  <c r="O121" i="55"/>
  <c r="I121" i="55"/>
  <c r="W120" i="55"/>
  <c r="K120" i="55"/>
  <c r="W119" i="55"/>
  <c r="W121" i="55" s="1"/>
  <c r="Q119" i="55"/>
  <c r="K119" i="55"/>
  <c r="W118" i="55"/>
  <c r="Q118" i="55"/>
  <c r="K118" i="55"/>
  <c r="W117" i="55"/>
  <c r="Q117" i="55"/>
  <c r="K117" i="55"/>
  <c r="W116" i="55"/>
  <c r="Q116" i="55"/>
  <c r="K116" i="55"/>
  <c r="W115" i="55"/>
  <c r="Q115" i="55"/>
  <c r="Q121" i="55" s="1"/>
  <c r="K115" i="55"/>
  <c r="K121" i="55" s="1"/>
  <c r="AB113" i="55"/>
  <c r="U113" i="55"/>
  <c r="O113" i="55"/>
  <c r="I113" i="55"/>
  <c r="W112" i="55"/>
  <c r="K112" i="55"/>
  <c r="W111" i="55"/>
  <c r="K111" i="55"/>
  <c r="W110" i="55"/>
  <c r="K110" i="55"/>
  <c r="W109" i="55"/>
  <c r="Q109" i="55"/>
  <c r="K109" i="55"/>
  <c r="W108" i="55"/>
  <c r="W113" i="55" s="1"/>
  <c r="Q108" i="55"/>
  <c r="K108" i="55"/>
  <c r="W107" i="55"/>
  <c r="Q107" i="55"/>
  <c r="K107" i="55"/>
  <c r="W106" i="55"/>
  <c r="Q106" i="55"/>
  <c r="Q113" i="55" s="1"/>
  <c r="K106" i="55"/>
  <c r="K113" i="55" s="1"/>
  <c r="Y113" i="55" s="1"/>
  <c r="AB104" i="55"/>
  <c r="U104" i="55"/>
  <c r="O104" i="55"/>
  <c r="I104" i="55"/>
  <c r="W103" i="55"/>
  <c r="W102" i="55"/>
  <c r="W101" i="55"/>
  <c r="K101" i="55"/>
  <c r="W100" i="55"/>
  <c r="Q100" i="55"/>
  <c r="K100" i="55"/>
  <c r="W99" i="55"/>
  <c r="Q99" i="55"/>
  <c r="K99" i="55"/>
  <c r="W98" i="55"/>
  <c r="Q98" i="55"/>
  <c r="K98" i="55"/>
  <c r="W97" i="55"/>
  <c r="W104" i="55" s="1"/>
  <c r="Q97" i="55"/>
  <c r="Q104" i="55" s="1"/>
  <c r="K97" i="55"/>
  <c r="K104" i="55" s="1"/>
  <c r="Y104" i="55" s="1"/>
  <c r="U95" i="55"/>
  <c r="I95" i="55"/>
  <c r="W94" i="55"/>
  <c r="W93" i="55"/>
  <c r="K93" i="55"/>
  <c r="W92" i="55"/>
  <c r="K92" i="55"/>
  <c r="W91" i="55"/>
  <c r="K91" i="55"/>
  <c r="W90" i="55"/>
  <c r="K90" i="55"/>
  <c r="W89" i="55"/>
  <c r="K89" i="55"/>
  <c r="W88" i="55"/>
  <c r="K88" i="55"/>
  <c r="W87" i="55"/>
  <c r="W95" i="55" s="1"/>
  <c r="K87" i="55"/>
  <c r="K95" i="55" s="1"/>
  <c r="Y95" i="55" s="1"/>
  <c r="AB85" i="55"/>
  <c r="U85" i="55"/>
  <c r="I85" i="55"/>
  <c r="W84" i="55"/>
  <c r="W83" i="55"/>
  <c r="K83" i="55"/>
  <c r="W82" i="55"/>
  <c r="K82" i="55"/>
  <c r="W81" i="55"/>
  <c r="W85" i="55" s="1"/>
  <c r="K81" i="55"/>
  <c r="W80" i="55"/>
  <c r="K80" i="55"/>
  <c r="W79" i="55"/>
  <c r="K79" i="55"/>
  <c r="K85" i="55" s="1"/>
  <c r="Y85" i="55" s="1"/>
  <c r="AB77" i="55"/>
  <c r="U77" i="55"/>
  <c r="I77" i="55"/>
  <c r="W76" i="55"/>
  <c r="W75" i="55"/>
  <c r="W74" i="55"/>
  <c r="W73" i="55"/>
  <c r="W72" i="55"/>
  <c r="W77" i="55" s="1"/>
  <c r="W71" i="55"/>
  <c r="K71" i="55"/>
  <c r="W70" i="55"/>
  <c r="K70" i="55"/>
  <c r="W69" i="55"/>
  <c r="K69" i="55"/>
  <c r="K77" i="55" s="1"/>
  <c r="Y77" i="55" s="1"/>
  <c r="AB67" i="55"/>
  <c r="U67" i="55"/>
  <c r="I67" i="55"/>
  <c r="W66" i="55"/>
  <c r="W65" i="55"/>
  <c r="W64" i="55"/>
  <c r="W63" i="55"/>
  <c r="W67" i="55" s="1"/>
  <c r="K63" i="55"/>
  <c r="W62" i="55"/>
  <c r="K62" i="55"/>
  <c r="W61" i="55"/>
  <c r="K61" i="55"/>
  <c r="K67" i="55" s="1"/>
  <c r="Y67" i="55" s="1"/>
  <c r="AB59" i="55"/>
  <c r="W59" i="55"/>
  <c r="U59" i="55"/>
  <c r="I59" i="55"/>
  <c r="W58" i="55"/>
  <c r="W57" i="55"/>
  <c r="W56" i="55"/>
  <c r="W55" i="55"/>
  <c r="W54" i="55"/>
  <c r="K54" i="55"/>
  <c r="W53" i="55"/>
  <c r="K53" i="55"/>
  <c r="W52" i="55"/>
  <c r="K52" i="55"/>
  <c r="W51" i="55"/>
  <c r="Q51" i="55"/>
  <c r="K51" i="55"/>
  <c r="K59" i="55" s="1"/>
  <c r="Y59" i="55" s="1"/>
  <c r="AB48" i="55"/>
  <c r="U48" i="55"/>
  <c r="O48" i="55"/>
  <c r="I48" i="55"/>
  <c r="Q47" i="55"/>
  <c r="K47" i="55"/>
  <c r="W46" i="55"/>
  <c r="Q46" i="55"/>
  <c r="K46" i="55"/>
  <c r="W45" i="55"/>
  <c r="Q45" i="55"/>
  <c r="Q48" i="55" s="1"/>
  <c r="K45" i="55"/>
  <c r="K48" i="55" s="1"/>
  <c r="W44" i="55"/>
  <c r="W48" i="55" s="1"/>
  <c r="Q44" i="55"/>
  <c r="K44" i="55"/>
  <c r="AB42" i="55"/>
  <c r="U42" i="55"/>
  <c r="I42" i="55"/>
  <c r="W41" i="55"/>
  <c r="W40" i="55"/>
  <c r="K40" i="55"/>
  <c r="W39" i="55"/>
  <c r="K39" i="55"/>
  <c r="W38" i="55"/>
  <c r="K38" i="55"/>
  <c r="K42" i="55" s="1"/>
  <c r="W37" i="55"/>
  <c r="K37" i="55"/>
  <c r="W36" i="55"/>
  <c r="K36" i="55"/>
  <c r="W35" i="55"/>
  <c r="W42" i="55" s="1"/>
  <c r="K35" i="55"/>
  <c r="AB33" i="55"/>
  <c r="U33" i="55"/>
  <c r="O33" i="55"/>
  <c r="I33" i="55"/>
  <c r="K32" i="55"/>
  <c r="W31" i="55"/>
  <c r="K31" i="55"/>
  <c r="W30" i="55"/>
  <c r="K30" i="55"/>
  <c r="W29" i="55"/>
  <c r="K29" i="55"/>
  <c r="W28" i="55"/>
  <c r="K28" i="55"/>
  <c r="W27" i="55"/>
  <c r="K27" i="55"/>
  <c r="W26" i="55"/>
  <c r="K26" i="55"/>
  <c r="W25" i="55"/>
  <c r="Q25" i="55"/>
  <c r="K25" i="55"/>
  <c r="W24" i="55"/>
  <c r="Q24" i="55"/>
  <c r="K24" i="55"/>
  <c r="W23" i="55"/>
  <c r="Q23" i="55"/>
  <c r="K23" i="55"/>
  <c r="W22" i="55"/>
  <c r="W33" i="55" s="1"/>
  <c r="Q22" i="55"/>
  <c r="Q33" i="55" s="1"/>
  <c r="K22" i="55"/>
  <c r="K33" i="55" s="1"/>
  <c r="AB20" i="55"/>
  <c r="U20" i="55"/>
  <c r="O20" i="55"/>
  <c r="I20" i="55"/>
  <c r="Q19" i="55"/>
  <c r="K19" i="55"/>
  <c r="Q18" i="55"/>
  <c r="K18" i="55"/>
  <c r="W17" i="55"/>
  <c r="Q17" i="55"/>
  <c r="K17" i="55"/>
  <c r="W16" i="55"/>
  <c r="Q16" i="55"/>
  <c r="K16" i="55"/>
  <c r="W15" i="55"/>
  <c r="Q15" i="55"/>
  <c r="K15" i="55"/>
  <c r="W14" i="55"/>
  <c r="W20" i="55" s="1"/>
  <c r="Q14" i="55"/>
  <c r="Q20" i="55" s="1"/>
  <c r="K14" i="55"/>
  <c r="K20" i="55" s="1"/>
  <c r="AB12" i="55"/>
  <c r="AB207" i="55" s="1"/>
  <c r="AB208" i="55" s="1"/>
  <c r="AB209" i="55" s="1"/>
  <c r="AB210" i="55" s="1"/>
  <c r="U12" i="55"/>
  <c r="O12" i="55"/>
  <c r="I12" i="55"/>
  <c r="K11" i="55"/>
  <c r="W10" i="55"/>
  <c r="Q10" i="55"/>
  <c r="K10" i="55"/>
  <c r="W9" i="55"/>
  <c r="Q9" i="55"/>
  <c r="K9" i="55"/>
  <c r="W8" i="55"/>
  <c r="Q8" i="55"/>
  <c r="K8" i="55"/>
  <c r="W7" i="55"/>
  <c r="Q7" i="55"/>
  <c r="K7" i="55"/>
  <c r="W6" i="55"/>
  <c r="Q6" i="55"/>
  <c r="K6" i="55"/>
  <c r="W5" i="55"/>
  <c r="Q5" i="55"/>
  <c r="K5" i="55"/>
  <c r="W4" i="55"/>
  <c r="Q4" i="55"/>
  <c r="K4" i="55"/>
  <c r="W3" i="55"/>
  <c r="W12" i="55" s="1"/>
  <c r="Q3" i="55"/>
  <c r="Q12" i="55" s="1"/>
  <c r="K3" i="55"/>
  <c r="K12" i="55" s="1"/>
  <c r="Y42" i="55" l="1"/>
  <c r="Y20" i="55"/>
  <c r="Y12" i="55"/>
  <c r="Y178" i="55"/>
  <c r="Y33" i="55"/>
  <c r="Y48" i="55"/>
  <c r="Y121" i="55"/>
  <c r="Y144" i="55"/>
  <c r="Y166" i="55"/>
  <c r="AB6" i="54" l="1"/>
  <c r="U6" i="54"/>
  <c r="O6" i="54"/>
  <c r="W5" i="54"/>
  <c r="Q5" i="54"/>
  <c r="W4" i="54"/>
  <c r="Q4" i="54"/>
  <c r="W3" i="54"/>
  <c r="W6" i="54" s="1"/>
  <c r="Q3" i="54"/>
  <c r="Q6" i="54" s="1"/>
  <c r="AB14" i="53"/>
  <c r="AB15" i="53" s="1"/>
  <c r="AB13" i="53"/>
  <c r="AB9" i="53"/>
  <c r="U9" i="53"/>
  <c r="I9" i="53"/>
  <c r="K8" i="53"/>
  <c r="K7" i="53"/>
  <c r="W6" i="53"/>
  <c r="K6" i="53"/>
  <c r="K9" i="53" s="1"/>
  <c r="Y9" i="53" s="1"/>
  <c r="W5" i="53"/>
  <c r="K5" i="53"/>
  <c r="W4" i="53"/>
  <c r="K4" i="53"/>
  <c r="W3" i="53"/>
  <c r="W9" i="53" s="1"/>
  <c r="K3" i="53"/>
  <c r="Y6" i="54" l="1"/>
  <c r="AB17" i="52"/>
  <c r="U17" i="52"/>
  <c r="Q17" i="52"/>
  <c r="O17" i="52"/>
  <c r="K17" i="52"/>
  <c r="I17" i="52"/>
  <c r="K16" i="52"/>
  <c r="K15" i="52"/>
  <c r="W14" i="52"/>
  <c r="K14" i="52"/>
  <c r="W13" i="52"/>
  <c r="K13" i="52"/>
  <c r="W12" i="52"/>
  <c r="Q12" i="52"/>
  <c r="K12" i="52"/>
  <c r="W11" i="52"/>
  <c r="W17" i="52" s="1"/>
  <c r="Q11" i="52"/>
  <c r="K11" i="52"/>
  <c r="AB9" i="52"/>
  <c r="AB20" i="52" s="1"/>
  <c r="AB21" i="52" s="1"/>
  <c r="AB22" i="52" s="1"/>
  <c r="AB23" i="52" s="1"/>
  <c r="W9" i="52"/>
  <c r="U9" i="52"/>
  <c r="I9" i="52"/>
  <c r="K8" i="52"/>
  <c r="W7" i="52"/>
  <c r="K7" i="52"/>
  <c r="W6" i="52"/>
  <c r="K6" i="52"/>
  <c r="W5" i="52"/>
  <c r="K5" i="52"/>
  <c r="W4" i="52"/>
  <c r="K4" i="52"/>
  <c r="W3" i="52"/>
  <c r="K3" i="52"/>
  <c r="K9" i="52" s="1"/>
  <c r="Y9" i="52" s="1"/>
  <c r="AB95" i="51"/>
  <c r="U95" i="51"/>
  <c r="I95" i="51"/>
  <c r="W93" i="51"/>
  <c r="W92" i="51"/>
  <c r="W91" i="51"/>
  <c r="W90" i="51"/>
  <c r="K90" i="51"/>
  <c r="W89" i="51"/>
  <c r="K89" i="51"/>
  <c r="W88" i="51"/>
  <c r="W95" i="51" s="1"/>
  <c r="K88" i="51"/>
  <c r="K95" i="51" s="1"/>
  <c r="Y95" i="51" s="1"/>
  <c r="U86" i="51"/>
  <c r="O86" i="51"/>
  <c r="I86" i="51"/>
  <c r="K85" i="51"/>
  <c r="Q84" i="51"/>
  <c r="K84" i="51"/>
  <c r="Q83" i="51"/>
  <c r="K83" i="51"/>
  <c r="Q82" i="51"/>
  <c r="K82" i="51"/>
  <c r="W81" i="51"/>
  <c r="Q81" i="51"/>
  <c r="K81" i="51"/>
  <c r="W80" i="51"/>
  <c r="Q80" i="51"/>
  <c r="K80" i="51"/>
  <c r="W79" i="51"/>
  <c r="Q79" i="51"/>
  <c r="K79" i="51"/>
  <c r="K86" i="51" s="1"/>
  <c r="W78" i="51"/>
  <c r="W86" i="51" s="1"/>
  <c r="Q78" i="51"/>
  <c r="Q86" i="51" s="1"/>
  <c r="K78" i="51"/>
  <c r="AB76" i="51"/>
  <c r="U76" i="51"/>
  <c r="O76" i="51"/>
  <c r="I76" i="51"/>
  <c r="Q75" i="51"/>
  <c r="Q74" i="51"/>
  <c r="Q73" i="51"/>
  <c r="Q72" i="51"/>
  <c r="W71" i="51"/>
  <c r="Q71" i="51"/>
  <c r="W70" i="51"/>
  <c r="Q70" i="51"/>
  <c r="K70" i="51"/>
  <c r="W69" i="51"/>
  <c r="Q69" i="51"/>
  <c r="K69" i="51"/>
  <c r="W68" i="51"/>
  <c r="Q68" i="51"/>
  <c r="Q76" i="51" s="1"/>
  <c r="K68" i="51"/>
  <c r="W67" i="51"/>
  <c r="Q67" i="51"/>
  <c r="K67" i="51"/>
  <c r="W66" i="51"/>
  <c r="W76" i="51" s="1"/>
  <c r="Q66" i="51"/>
  <c r="K66" i="51"/>
  <c r="K76" i="51" s="1"/>
  <c r="AB64" i="51"/>
  <c r="O64" i="51"/>
  <c r="I64" i="51"/>
  <c r="Q63" i="51"/>
  <c r="K63" i="51"/>
  <c r="Q62" i="51"/>
  <c r="K62" i="51"/>
  <c r="W61" i="51"/>
  <c r="Q61" i="51"/>
  <c r="Q64" i="51" s="1"/>
  <c r="K61" i="51"/>
  <c r="K64" i="51" s="1"/>
  <c r="Y64" i="51" s="1"/>
  <c r="AB59" i="51"/>
  <c r="U59" i="51"/>
  <c r="O59" i="51"/>
  <c r="I59" i="51"/>
  <c r="Q58" i="51"/>
  <c r="W57" i="51"/>
  <c r="Q57" i="51"/>
  <c r="K57" i="51"/>
  <c r="W56" i="51"/>
  <c r="Q56" i="51"/>
  <c r="K56" i="51"/>
  <c r="W55" i="51"/>
  <c r="Q55" i="51"/>
  <c r="K55" i="51"/>
  <c r="W54" i="51"/>
  <c r="W59" i="51" s="1"/>
  <c r="Q54" i="51"/>
  <c r="K54" i="51"/>
  <c r="W53" i="51"/>
  <c r="Q53" i="51"/>
  <c r="K53" i="51"/>
  <c r="W52" i="51"/>
  <c r="Q52" i="51"/>
  <c r="Q59" i="51" s="1"/>
  <c r="K52" i="51"/>
  <c r="K59" i="51" s="1"/>
  <c r="Y59" i="51" s="1"/>
  <c r="AB50" i="51"/>
  <c r="U50" i="51"/>
  <c r="O50" i="51"/>
  <c r="I50" i="51"/>
  <c r="Q49" i="51"/>
  <c r="W48" i="51"/>
  <c r="Q48" i="51"/>
  <c r="K48" i="51"/>
  <c r="W47" i="51"/>
  <c r="Q47" i="51"/>
  <c r="K47" i="51"/>
  <c r="W46" i="51"/>
  <c r="Q46" i="51"/>
  <c r="K46" i="51"/>
  <c r="W45" i="51"/>
  <c r="Q45" i="51"/>
  <c r="K45" i="51"/>
  <c r="W44" i="51"/>
  <c r="Q44" i="51"/>
  <c r="K44" i="51"/>
  <c r="K50" i="51" s="1"/>
  <c r="Y50" i="51" s="1"/>
  <c r="W43" i="51"/>
  <c r="Q43" i="51"/>
  <c r="K43" i="51"/>
  <c r="W42" i="51"/>
  <c r="W50" i="51" s="1"/>
  <c r="Q42" i="51"/>
  <c r="Q50" i="51" s="1"/>
  <c r="K42" i="51"/>
  <c r="AB40" i="51"/>
  <c r="U40" i="51"/>
  <c r="I40" i="51"/>
  <c r="W39" i="51"/>
  <c r="K39" i="51"/>
  <c r="W38" i="51"/>
  <c r="K38" i="51"/>
  <c r="W37" i="51"/>
  <c r="K37" i="51"/>
  <c r="W36" i="51"/>
  <c r="K36" i="51"/>
  <c r="W35" i="51"/>
  <c r="K35" i="51"/>
  <c r="W34" i="51"/>
  <c r="K34" i="51"/>
  <c r="K40" i="51" s="1"/>
  <c r="W33" i="51"/>
  <c r="W40" i="51" s="1"/>
  <c r="K33" i="51"/>
  <c r="AB31" i="51"/>
  <c r="U31" i="51"/>
  <c r="I31" i="51"/>
  <c r="K30" i="51"/>
  <c r="W29" i="51"/>
  <c r="K29" i="51"/>
  <c r="W28" i="51"/>
  <c r="K28" i="51"/>
  <c r="W27" i="51"/>
  <c r="K27" i="51"/>
  <c r="W26" i="51"/>
  <c r="W31" i="51" s="1"/>
  <c r="K26" i="51"/>
  <c r="K31" i="51" s="1"/>
  <c r="Y31" i="51" s="1"/>
  <c r="AB24" i="51"/>
  <c r="U24" i="51"/>
  <c r="I24" i="51"/>
  <c r="K23" i="51"/>
  <c r="K22" i="51"/>
  <c r="W21" i="51"/>
  <c r="K21" i="51"/>
  <c r="W20" i="51"/>
  <c r="K20" i="51"/>
  <c r="W19" i="51"/>
  <c r="K19" i="51"/>
  <c r="W18" i="51"/>
  <c r="W24" i="51" s="1"/>
  <c r="K18" i="51"/>
  <c r="K24" i="51" s="1"/>
  <c r="Y24" i="51" s="1"/>
  <c r="W17" i="51"/>
  <c r="K17" i="51"/>
  <c r="AB15" i="51"/>
  <c r="I15" i="51"/>
  <c r="K14" i="51"/>
  <c r="K13" i="51"/>
  <c r="W12" i="51"/>
  <c r="K12" i="51"/>
  <c r="W11" i="51"/>
  <c r="K11" i="51"/>
  <c r="W10" i="51"/>
  <c r="K10" i="51"/>
  <c r="W9" i="51"/>
  <c r="K9" i="51"/>
  <c r="K15" i="51" s="1"/>
  <c r="AB7" i="51"/>
  <c r="AB98" i="51" s="1"/>
  <c r="AB99" i="51" s="1"/>
  <c r="AB100" i="51" s="1"/>
  <c r="AB101" i="51" s="1"/>
  <c r="U7" i="51"/>
  <c r="I7" i="51"/>
  <c r="W5" i="51"/>
  <c r="K5" i="51"/>
  <c r="W4" i="51"/>
  <c r="K4" i="51"/>
  <c r="W3" i="51"/>
  <c r="W7" i="51" s="1"/>
  <c r="K3" i="51"/>
  <c r="K7" i="51" s="1"/>
  <c r="Y7" i="51" s="1"/>
  <c r="Y17" i="52" l="1"/>
  <c r="Y86" i="51"/>
  <c r="Y76" i="51"/>
  <c r="Y40" i="51"/>
  <c r="AB20" i="50" l="1"/>
  <c r="I20" i="50"/>
  <c r="K19" i="50"/>
  <c r="K18" i="50"/>
  <c r="K17" i="50"/>
  <c r="K16" i="50"/>
  <c r="K15" i="50"/>
  <c r="K14" i="50"/>
  <c r="K13" i="50"/>
  <c r="K20" i="50" s="1"/>
  <c r="K12" i="50"/>
  <c r="AB10" i="50"/>
  <c r="AB23" i="50" s="1"/>
  <c r="AB24" i="50" s="1"/>
  <c r="AB25" i="50" s="1"/>
  <c r="AB26" i="50" s="1"/>
  <c r="U10" i="50"/>
  <c r="O10" i="50"/>
  <c r="K10" i="50"/>
  <c r="Y10" i="50" s="1"/>
  <c r="I10" i="50"/>
  <c r="W9" i="50"/>
  <c r="W8" i="50"/>
  <c r="W7" i="50"/>
  <c r="W6" i="50"/>
  <c r="K6" i="50"/>
  <c r="W5" i="50"/>
  <c r="K5" i="50"/>
  <c r="W4" i="50"/>
  <c r="Q4" i="50"/>
  <c r="Q10" i="50" s="1"/>
  <c r="K4" i="50"/>
  <c r="W3" i="50"/>
  <c r="W10" i="50" s="1"/>
  <c r="Q3" i="50"/>
  <c r="K3" i="50"/>
  <c r="AB26" i="49"/>
  <c r="AB27" i="49" s="1"/>
  <c r="AB28" i="49" s="1"/>
  <c r="AB29" i="49" s="1"/>
  <c r="AB23" i="49"/>
  <c r="U23" i="49"/>
  <c r="Q23" i="49"/>
  <c r="O23" i="49"/>
  <c r="I23" i="49"/>
  <c r="K22" i="49"/>
  <c r="K21" i="49"/>
  <c r="K20" i="49"/>
  <c r="K19" i="49"/>
  <c r="W18" i="49"/>
  <c r="K18" i="49"/>
  <c r="W17" i="49"/>
  <c r="Q17" i="49"/>
  <c r="K17" i="49"/>
  <c r="W16" i="49"/>
  <c r="Q16" i="49"/>
  <c r="K16" i="49"/>
  <c r="W15" i="49"/>
  <c r="Q15" i="49"/>
  <c r="K15" i="49"/>
  <c r="W14" i="49"/>
  <c r="W23" i="49" s="1"/>
  <c r="Q14" i="49"/>
  <c r="K14" i="49"/>
  <c r="K23" i="49" s="1"/>
  <c r="Y23" i="49" s="1"/>
  <c r="AB12" i="49"/>
  <c r="Q12" i="49"/>
  <c r="O12" i="49"/>
  <c r="I12" i="49"/>
  <c r="K11" i="49"/>
  <c r="K10" i="49"/>
  <c r="K9" i="49"/>
  <c r="Q8" i="49"/>
  <c r="K8" i="49"/>
  <c r="Q7" i="49"/>
  <c r="K7" i="49"/>
  <c r="Q6" i="49"/>
  <c r="K6" i="49"/>
  <c r="Q5" i="49"/>
  <c r="K5" i="49"/>
  <c r="Q4" i="49"/>
  <c r="K4" i="49"/>
  <c r="Q3" i="49"/>
  <c r="K3" i="49"/>
  <c r="K12" i="49" s="1"/>
  <c r="Y12" i="49" s="1"/>
  <c r="AB13" i="48"/>
  <c r="AB16" i="48" s="1"/>
  <c r="AB17" i="48" s="1"/>
  <c r="AB18" i="48" s="1"/>
  <c r="AB19" i="48" s="1"/>
  <c r="U13" i="48"/>
  <c r="I13" i="48"/>
  <c r="W12" i="48"/>
  <c r="W11" i="48"/>
  <c r="W10" i="48"/>
  <c r="W9" i="48"/>
  <c r="W8" i="48"/>
  <c r="K8" i="48"/>
  <c r="W7" i="48"/>
  <c r="K7" i="48"/>
  <c r="W6" i="48"/>
  <c r="K6" i="48"/>
  <c r="W5" i="48"/>
  <c r="K5" i="48"/>
  <c r="W4" i="48"/>
  <c r="K4" i="48"/>
  <c r="W3" i="48"/>
  <c r="W13" i="48" s="1"/>
  <c r="K3" i="48"/>
  <c r="K13" i="48" s="1"/>
  <c r="Y13" i="48" s="1"/>
  <c r="AB25" i="47"/>
  <c r="U25" i="47"/>
  <c r="I25" i="47"/>
  <c r="W24" i="47"/>
  <c r="K24" i="47"/>
  <c r="W23" i="47"/>
  <c r="K23" i="47"/>
  <c r="W22" i="47"/>
  <c r="K22" i="47"/>
  <c r="W21" i="47"/>
  <c r="K21" i="47"/>
  <c r="K25" i="47" s="1"/>
  <c r="Y25" i="47" s="1"/>
  <c r="W20" i="47"/>
  <c r="K20" i="47"/>
  <c r="W19" i="47"/>
  <c r="W25" i="47" s="1"/>
  <c r="K19" i="47"/>
  <c r="AB17" i="47"/>
  <c r="U17" i="47"/>
  <c r="I17" i="47"/>
  <c r="W16" i="47"/>
  <c r="K16" i="47"/>
  <c r="W15" i="47"/>
  <c r="K15" i="47"/>
  <c r="W14" i="47"/>
  <c r="W17" i="47" s="1"/>
  <c r="K14" i="47"/>
  <c r="W13" i="47"/>
  <c r="K13" i="47"/>
  <c r="W12" i="47"/>
  <c r="K12" i="47"/>
  <c r="K17" i="47" s="1"/>
  <c r="AB10" i="47"/>
  <c r="AB28" i="47" s="1"/>
  <c r="AB29" i="47" s="1"/>
  <c r="AB30" i="47" s="1"/>
  <c r="AB31" i="47" s="1"/>
  <c r="U10" i="47"/>
  <c r="O10" i="47"/>
  <c r="I10" i="47"/>
  <c r="W9" i="47"/>
  <c r="W8" i="47"/>
  <c r="K8" i="47"/>
  <c r="W7" i="47"/>
  <c r="W10" i="47" s="1"/>
  <c r="K7" i="47"/>
  <c r="W6" i="47"/>
  <c r="K6" i="47"/>
  <c r="W5" i="47"/>
  <c r="K5" i="47"/>
  <c r="W4" i="47"/>
  <c r="Q4" i="47"/>
  <c r="K4" i="47"/>
  <c r="W3" i="47"/>
  <c r="Q3" i="47"/>
  <c r="Q10" i="47" s="1"/>
  <c r="K3" i="47"/>
  <c r="K10" i="47" s="1"/>
  <c r="Y10" i="47" s="1"/>
  <c r="AB118" i="46"/>
  <c r="U118" i="46"/>
  <c r="I118" i="46"/>
  <c r="K117" i="46"/>
  <c r="W116" i="46"/>
  <c r="K116" i="46"/>
  <c r="W115" i="46"/>
  <c r="K115" i="46"/>
  <c r="W114" i="46"/>
  <c r="K114" i="46"/>
  <c r="W113" i="46"/>
  <c r="K113" i="46"/>
  <c r="W112" i="46"/>
  <c r="K112" i="46"/>
  <c r="W111" i="46"/>
  <c r="K111" i="46"/>
  <c r="W110" i="46"/>
  <c r="W118" i="46" s="1"/>
  <c r="K110" i="46"/>
  <c r="K118" i="46" s="1"/>
  <c r="Y118" i="46" s="1"/>
  <c r="AB108" i="46"/>
  <c r="U108" i="46"/>
  <c r="I108" i="46"/>
  <c r="K107" i="46"/>
  <c r="K106" i="46"/>
  <c r="W105" i="46"/>
  <c r="K105" i="46"/>
  <c r="W104" i="46"/>
  <c r="K104" i="46"/>
  <c r="W103" i="46"/>
  <c r="K103" i="46"/>
  <c r="W102" i="46"/>
  <c r="K102" i="46"/>
  <c r="W101" i="46"/>
  <c r="K101" i="46"/>
  <c r="W100" i="46"/>
  <c r="K100" i="46"/>
  <c r="W99" i="46"/>
  <c r="K99" i="46"/>
  <c r="W98" i="46"/>
  <c r="K98" i="46"/>
  <c r="K108" i="46" s="1"/>
  <c r="Y108" i="46" s="1"/>
  <c r="W97" i="46"/>
  <c r="K97" i="46"/>
  <c r="W96" i="46"/>
  <c r="W108" i="46" s="1"/>
  <c r="K96" i="46"/>
  <c r="AB94" i="46"/>
  <c r="U94" i="46"/>
  <c r="I94" i="46"/>
  <c r="K93" i="46"/>
  <c r="K92" i="46"/>
  <c r="K91" i="46"/>
  <c r="W90" i="46"/>
  <c r="K90" i="46"/>
  <c r="W89" i="46"/>
  <c r="K89" i="46"/>
  <c r="W88" i="46"/>
  <c r="K88" i="46"/>
  <c r="W87" i="46"/>
  <c r="K87" i="46"/>
  <c r="W86" i="46"/>
  <c r="K86" i="46"/>
  <c r="W85" i="46"/>
  <c r="W94" i="46" s="1"/>
  <c r="K85" i="46"/>
  <c r="K94" i="46" s="1"/>
  <c r="Y94" i="46" s="1"/>
  <c r="W84" i="46"/>
  <c r="K84" i="46"/>
  <c r="W83" i="46"/>
  <c r="K83" i="46"/>
  <c r="W82" i="46"/>
  <c r="K82" i="46"/>
  <c r="AB80" i="46"/>
  <c r="U80" i="46"/>
  <c r="O80" i="46"/>
  <c r="I80" i="46"/>
  <c r="W79" i="46"/>
  <c r="K79" i="46"/>
  <c r="W78" i="46"/>
  <c r="K78" i="46"/>
  <c r="W77" i="46"/>
  <c r="K77" i="46"/>
  <c r="W76" i="46"/>
  <c r="K76" i="46"/>
  <c r="W75" i="46"/>
  <c r="K75" i="46"/>
  <c r="W74" i="46"/>
  <c r="Q74" i="46"/>
  <c r="K74" i="46"/>
  <c r="W73" i="46"/>
  <c r="Q73" i="46"/>
  <c r="K73" i="46"/>
  <c r="W72" i="46"/>
  <c r="Q72" i="46"/>
  <c r="K72" i="46"/>
  <c r="W71" i="46"/>
  <c r="W80" i="46" s="1"/>
  <c r="Q71" i="46"/>
  <c r="Q80" i="46" s="1"/>
  <c r="K71" i="46"/>
  <c r="K80" i="46" s="1"/>
  <c r="AB69" i="46"/>
  <c r="U69" i="46"/>
  <c r="I69" i="46"/>
  <c r="K68" i="46"/>
  <c r="K67" i="46"/>
  <c r="W66" i="46"/>
  <c r="K66" i="46"/>
  <c r="W65" i="46"/>
  <c r="W69" i="46" s="1"/>
  <c r="K65" i="46"/>
  <c r="W64" i="46"/>
  <c r="K64" i="46"/>
  <c r="W63" i="46"/>
  <c r="K63" i="46"/>
  <c r="W62" i="46"/>
  <c r="K62" i="46"/>
  <c r="K69" i="46" s="1"/>
  <c r="AB60" i="46"/>
  <c r="U60" i="46"/>
  <c r="I60" i="46"/>
  <c r="K59" i="46"/>
  <c r="K58" i="46"/>
  <c r="W57" i="46"/>
  <c r="K57" i="46"/>
  <c r="W56" i="46"/>
  <c r="K56" i="46"/>
  <c r="W55" i="46"/>
  <c r="K55" i="46"/>
  <c r="W54" i="46"/>
  <c r="K54" i="46"/>
  <c r="W53" i="46"/>
  <c r="W60" i="46" s="1"/>
  <c r="K53" i="46"/>
  <c r="K60" i="46" s="1"/>
  <c r="Y60" i="46" s="1"/>
  <c r="AB51" i="46"/>
  <c r="U51" i="46"/>
  <c r="I51" i="46"/>
  <c r="W50" i="46"/>
  <c r="K50" i="46"/>
  <c r="W49" i="46"/>
  <c r="K49" i="46"/>
  <c r="W48" i="46"/>
  <c r="K48" i="46"/>
  <c r="W47" i="46"/>
  <c r="K47" i="46"/>
  <c r="W46" i="46"/>
  <c r="K46" i="46"/>
  <c r="W45" i="46"/>
  <c r="K45" i="46"/>
  <c r="W44" i="46"/>
  <c r="W51" i="46" s="1"/>
  <c r="K44" i="46"/>
  <c r="K51" i="46" s="1"/>
  <c r="AB42" i="46"/>
  <c r="W42" i="46"/>
  <c r="U42" i="46"/>
  <c r="I42" i="46"/>
  <c r="W41" i="46"/>
  <c r="K41" i="46"/>
  <c r="W40" i="46"/>
  <c r="K40" i="46"/>
  <c r="W39" i="46"/>
  <c r="K39" i="46"/>
  <c r="W38" i="46"/>
  <c r="K38" i="46"/>
  <c r="K42" i="46" s="1"/>
  <c r="Y42" i="46" s="1"/>
  <c r="AB36" i="46"/>
  <c r="U36" i="46"/>
  <c r="I36" i="46"/>
  <c r="K35" i="46"/>
  <c r="W34" i="46"/>
  <c r="K34" i="46"/>
  <c r="W33" i="46"/>
  <c r="K33" i="46"/>
  <c r="W32" i="46"/>
  <c r="K32" i="46"/>
  <c r="K36" i="46" s="1"/>
  <c r="W31" i="46"/>
  <c r="K31" i="46"/>
  <c r="W30" i="46"/>
  <c r="W36" i="46" s="1"/>
  <c r="K30" i="46"/>
  <c r="AB28" i="46"/>
  <c r="W28" i="46"/>
  <c r="U28" i="46"/>
  <c r="I28" i="46"/>
  <c r="K27" i="46"/>
  <c r="K26" i="46"/>
  <c r="K25" i="46"/>
  <c r="K24" i="46"/>
  <c r="K23" i="46"/>
  <c r="K22" i="46"/>
  <c r="K21" i="46"/>
  <c r="K28" i="46" s="1"/>
  <c r="Y28" i="46" s="1"/>
  <c r="W20" i="46"/>
  <c r="K20" i="46"/>
  <c r="W19" i="46"/>
  <c r="K19" i="46"/>
  <c r="W18" i="46"/>
  <c r="K18" i="46"/>
  <c r="AB16" i="46"/>
  <c r="U16" i="46"/>
  <c r="I16" i="46"/>
  <c r="W15" i="46"/>
  <c r="K15" i="46"/>
  <c r="W14" i="46"/>
  <c r="K14" i="46"/>
  <c r="W13" i="46"/>
  <c r="K13" i="46"/>
  <c r="W12" i="46"/>
  <c r="K12" i="46"/>
  <c r="W11" i="46"/>
  <c r="K11" i="46"/>
  <c r="W10" i="46"/>
  <c r="W16" i="46" s="1"/>
  <c r="K10" i="46"/>
  <c r="K16" i="46" s="1"/>
  <c r="Y16" i="46" s="1"/>
  <c r="AB8" i="46"/>
  <c r="AB121" i="46" s="1"/>
  <c r="AB122" i="46" s="1"/>
  <c r="AB123" i="46" s="1"/>
  <c r="AB124" i="46" s="1"/>
  <c r="U8" i="46"/>
  <c r="I8" i="46"/>
  <c r="K7" i="46"/>
  <c r="K6" i="46"/>
  <c r="W5" i="46"/>
  <c r="K5" i="46"/>
  <c r="W4" i="46"/>
  <c r="W8" i="46" s="1"/>
  <c r="K4" i="46"/>
  <c r="W3" i="46"/>
  <c r="K3" i="46"/>
  <c r="K8" i="46" s="1"/>
  <c r="AB91" i="45"/>
  <c r="U91" i="45"/>
  <c r="I91" i="45"/>
  <c r="W90" i="45"/>
  <c r="W89" i="45"/>
  <c r="K89" i="45"/>
  <c r="W88" i="45"/>
  <c r="K88" i="45"/>
  <c r="W87" i="45"/>
  <c r="K87" i="45"/>
  <c r="W86" i="45"/>
  <c r="K86" i="45"/>
  <c r="W85" i="45"/>
  <c r="K85" i="45"/>
  <c r="W84" i="45"/>
  <c r="K84" i="45"/>
  <c r="W83" i="45"/>
  <c r="K83" i="45"/>
  <c r="K91" i="45" s="1"/>
  <c r="W82" i="45"/>
  <c r="W91" i="45" s="1"/>
  <c r="K82" i="45"/>
  <c r="AB80" i="45"/>
  <c r="U80" i="45"/>
  <c r="I80" i="45"/>
  <c r="K79" i="45"/>
  <c r="K78" i="45"/>
  <c r="W77" i="45"/>
  <c r="K77" i="45"/>
  <c r="W76" i="45"/>
  <c r="K76" i="45"/>
  <c r="W75" i="45"/>
  <c r="K75" i="45"/>
  <c r="W74" i="45"/>
  <c r="K74" i="45"/>
  <c r="W73" i="45"/>
  <c r="K73" i="45"/>
  <c r="W72" i="45"/>
  <c r="K72" i="45"/>
  <c r="W71" i="45"/>
  <c r="K71" i="45"/>
  <c r="W70" i="45"/>
  <c r="K70" i="45"/>
  <c r="W69" i="45"/>
  <c r="W80" i="45" s="1"/>
  <c r="K69" i="45"/>
  <c r="K80" i="45" s="1"/>
  <c r="Y80" i="45" s="1"/>
  <c r="AB67" i="45"/>
  <c r="U67" i="45"/>
  <c r="I67" i="45"/>
  <c r="K66" i="45"/>
  <c r="W65" i="45"/>
  <c r="K65" i="45"/>
  <c r="W64" i="45"/>
  <c r="K64" i="45"/>
  <c r="W63" i="45"/>
  <c r="K63" i="45"/>
  <c r="W62" i="45"/>
  <c r="K62" i="45"/>
  <c r="W61" i="45"/>
  <c r="K61" i="45"/>
  <c r="W60" i="45"/>
  <c r="K60" i="45"/>
  <c r="W59" i="45"/>
  <c r="K59" i="45"/>
  <c r="W58" i="45"/>
  <c r="K58" i="45"/>
  <c r="W57" i="45"/>
  <c r="K57" i="45"/>
  <c r="W56" i="45"/>
  <c r="K56" i="45"/>
  <c r="W55" i="45"/>
  <c r="W67" i="45" s="1"/>
  <c r="K55" i="45"/>
  <c r="K67" i="45" s="1"/>
  <c r="AB53" i="45"/>
  <c r="U53" i="45"/>
  <c r="I53" i="45"/>
  <c r="W52" i="45"/>
  <c r="K52" i="45"/>
  <c r="W51" i="45"/>
  <c r="K51" i="45"/>
  <c r="W50" i="45"/>
  <c r="K50" i="45"/>
  <c r="W49" i="45"/>
  <c r="K49" i="45"/>
  <c r="W48" i="45"/>
  <c r="K48" i="45"/>
  <c r="W47" i="45"/>
  <c r="K47" i="45"/>
  <c r="W46" i="45"/>
  <c r="K46" i="45"/>
  <c r="W45" i="45"/>
  <c r="K45" i="45"/>
  <c r="W44" i="45"/>
  <c r="K44" i="45"/>
  <c r="W43" i="45"/>
  <c r="K43" i="45"/>
  <c r="W42" i="45"/>
  <c r="W53" i="45" s="1"/>
  <c r="K42" i="45"/>
  <c r="K53" i="45" s="1"/>
  <c r="Y53" i="45" s="1"/>
  <c r="AB39" i="45"/>
  <c r="W39" i="45"/>
  <c r="U39" i="45"/>
  <c r="I39" i="45"/>
  <c r="K38" i="45"/>
  <c r="W37" i="45"/>
  <c r="K37" i="45"/>
  <c r="W36" i="45"/>
  <c r="K36" i="45"/>
  <c r="K39" i="45" s="1"/>
  <c r="Y39" i="45" s="1"/>
  <c r="AB34" i="45"/>
  <c r="U34" i="45"/>
  <c r="I34" i="45"/>
  <c r="W33" i="45"/>
  <c r="K33" i="45"/>
  <c r="W32" i="45"/>
  <c r="K32" i="45"/>
  <c r="W31" i="45"/>
  <c r="W34" i="45" s="1"/>
  <c r="K31" i="45"/>
  <c r="K34" i="45" s="1"/>
  <c r="Y34" i="45" s="1"/>
  <c r="AB29" i="45"/>
  <c r="U29" i="45"/>
  <c r="O29" i="45"/>
  <c r="K29" i="45"/>
  <c r="I29" i="45"/>
  <c r="K28" i="45"/>
  <c r="W27" i="45"/>
  <c r="K27" i="45"/>
  <c r="W26" i="45"/>
  <c r="Q26" i="45"/>
  <c r="K26" i="45"/>
  <c r="W25" i="45"/>
  <c r="W29" i="45" s="1"/>
  <c r="Q25" i="45"/>
  <c r="Q29" i="45" s="1"/>
  <c r="K25" i="45"/>
  <c r="AB23" i="45"/>
  <c r="U23" i="45"/>
  <c r="I23" i="45"/>
  <c r="W22" i="45"/>
  <c r="W23" i="45" s="1"/>
  <c r="K22" i="45"/>
  <c r="W21" i="45"/>
  <c r="K21" i="45"/>
  <c r="K23" i="45" s="1"/>
  <c r="Y23" i="45" s="1"/>
  <c r="AB19" i="45"/>
  <c r="U19" i="45"/>
  <c r="K19" i="45"/>
  <c r="Y19" i="45" s="1"/>
  <c r="I19" i="45"/>
  <c r="K18" i="45"/>
  <c r="W17" i="45"/>
  <c r="K17" i="45"/>
  <c r="W16" i="45"/>
  <c r="W19" i="45" s="1"/>
  <c r="K16" i="45"/>
  <c r="AB14" i="45"/>
  <c r="AB94" i="45" s="1"/>
  <c r="AB95" i="45" s="1"/>
  <c r="AB96" i="45" s="1"/>
  <c r="AB97" i="45" s="1"/>
  <c r="U14" i="45"/>
  <c r="I14" i="45"/>
  <c r="K13" i="45"/>
  <c r="K12" i="45"/>
  <c r="K11" i="45"/>
  <c r="W10" i="45"/>
  <c r="K10" i="45"/>
  <c r="W9" i="45"/>
  <c r="K9" i="45"/>
  <c r="W8" i="45"/>
  <c r="K8" i="45"/>
  <c r="W7" i="45"/>
  <c r="K7" i="45"/>
  <c r="W6" i="45"/>
  <c r="K6" i="45"/>
  <c r="W5" i="45"/>
  <c r="K5" i="45"/>
  <c r="W4" i="45"/>
  <c r="K4" i="45"/>
  <c r="W3" i="45"/>
  <c r="W14" i="45" s="1"/>
  <c r="K3" i="45"/>
  <c r="K14" i="45" s="1"/>
  <c r="Y14" i="45" s="1"/>
  <c r="Y17" i="47" l="1"/>
  <c r="Y80" i="46"/>
  <c r="Y51" i="46"/>
  <c r="Y69" i="46"/>
  <c r="Y36" i="46"/>
  <c r="Y8" i="46"/>
  <c r="Y67" i="45"/>
  <c r="Y29" i="45"/>
  <c r="Y91" i="45"/>
  <c r="AB11" i="44"/>
  <c r="AB12" i="44" s="1"/>
  <c r="AB13" i="44" s="1"/>
  <c r="AB7" i="44"/>
  <c r="U7" i="44"/>
  <c r="O7" i="44"/>
  <c r="Q6" i="44"/>
  <c r="Q7" i="44" s="1"/>
  <c r="Y7" i="44" s="1"/>
  <c r="W5" i="44"/>
  <c r="Q5" i="44"/>
  <c r="W4" i="44"/>
  <c r="Q4" i="44"/>
  <c r="W3" i="44"/>
  <c r="W7" i="44" s="1"/>
  <c r="Q3" i="44"/>
  <c r="AB31" i="43"/>
  <c r="U31" i="43"/>
  <c r="I31" i="43"/>
  <c r="K30" i="43"/>
  <c r="K29" i="43"/>
  <c r="K28" i="43"/>
  <c r="K27" i="43"/>
  <c r="K26" i="43"/>
  <c r="K25" i="43"/>
  <c r="K24" i="43"/>
  <c r="K23" i="43"/>
  <c r="W22" i="43"/>
  <c r="K22" i="43"/>
  <c r="K31" i="43" s="1"/>
  <c r="W21" i="43"/>
  <c r="W31" i="43" s="1"/>
  <c r="K21" i="43"/>
  <c r="AB19" i="43"/>
  <c r="U19" i="43"/>
  <c r="Q19" i="43"/>
  <c r="O19" i="43"/>
  <c r="I19" i="43"/>
  <c r="K18" i="43"/>
  <c r="W17" i="43"/>
  <c r="K17" i="43"/>
  <c r="W16" i="43"/>
  <c r="W19" i="43" s="1"/>
  <c r="Q16" i="43"/>
  <c r="K16" i="43"/>
  <c r="W15" i="43"/>
  <c r="Q15" i="43"/>
  <c r="K15" i="43"/>
  <c r="K19" i="43" s="1"/>
  <c r="Y19" i="43" s="1"/>
  <c r="AB13" i="43"/>
  <c r="W13" i="43"/>
  <c r="U13" i="43"/>
  <c r="K13" i="43"/>
  <c r="Y13" i="43" s="1"/>
  <c r="I13" i="43"/>
  <c r="W10" i="43"/>
  <c r="K10" i="43"/>
  <c r="W9" i="43"/>
  <c r="K9" i="43"/>
  <c r="AB7" i="43"/>
  <c r="AB34" i="43" s="1"/>
  <c r="AB35" i="43" s="1"/>
  <c r="AB36" i="43" s="1"/>
  <c r="AB37" i="43" s="1"/>
  <c r="U7" i="43"/>
  <c r="I7" i="43"/>
  <c r="W6" i="43"/>
  <c r="K6" i="43"/>
  <c r="W5" i="43"/>
  <c r="K5" i="43"/>
  <c r="K7" i="43" s="1"/>
  <c r="Y7" i="43" s="1"/>
  <c r="W4" i="43"/>
  <c r="W7" i="43" s="1"/>
  <c r="K4" i="43"/>
  <c r="W3" i="43"/>
  <c r="K3" i="43"/>
  <c r="AB165" i="42"/>
  <c r="U165" i="42"/>
  <c r="K165" i="42"/>
  <c r="Y165" i="42" s="1"/>
  <c r="I165" i="42"/>
  <c r="K164" i="42"/>
  <c r="K163" i="42"/>
  <c r="W162" i="42"/>
  <c r="K162" i="42"/>
  <c r="W161" i="42"/>
  <c r="W165" i="42" s="1"/>
  <c r="K161" i="42"/>
  <c r="AB159" i="42"/>
  <c r="U159" i="42"/>
  <c r="O159" i="42"/>
  <c r="I159" i="42"/>
  <c r="Q158" i="42"/>
  <c r="W157" i="42"/>
  <c r="Q157" i="42"/>
  <c r="W156" i="42"/>
  <c r="Q156" i="42"/>
  <c r="K156" i="42"/>
  <c r="W155" i="42"/>
  <c r="Q155" i="42"/>
  <c r="K155" i="42"/>
  <c r="W154" i="42"/>
  <c r="Q154" i="42"/>
  <c r="K154" i="42"/>
  <c r="W153" i="42"/>
  <c r="Q153" i="42"/>
  <c r="K153" i="42"/>
  <c r="W152" i="42"/>
  <c r="Q152" i="42"/>
  <c r="K152" i="42"/>
  <c r="W151" i="42"/>
  <c r="Q151" i="42"/>
  <c r="K151" i="42"/>
  <c r="W150" i="42"/>
  <c r="Q150" i="42"/>
  <c r="K150" i="42"/>
  <c r="K159" i="42" s="1"/>
  <c r="W149" i="42"/>
  <c r="W159" i="42" s="1"/>
  <c r="Q149" i="42"/>
  <c r="Q159" i="42" s="1"/>
  <c r="K149" i="42"/>
  <c r="AB147" i="42"/>
  <c r="U147" i="42"/>
  <c r="O147" i="42"/>
  <c r="I147" i="42"/>
  <c r="K146" i="42"/>
  <c r="W145" i="42"/>
  <c r="K145" i="42"/>
  <c r="W144" i="42"/>
  <c r="K144" i="42"/>
  <c r="W143" i="42"/>
  <c r="K143" i="42"/>
  <c r="W142" i="42"/>
  <c r="K142" i="42"/>
  <c r="W141" i="42"/>
  <c r="K141" i="42"/>
  <c r="W140" i="42"/>
  <c r="Q140" i="42"/>
  <c r="K140" i="42"/>
  <c r="W139" i="42"/>
  <c r="Q139" i="42"/>
  <c r="K139" i="42"/>
  <c r="W138" i="42"/>
  <c r="Q138" i="42"/>
  <c r="K138" i="42"/>
  <c r="W137" i="42"/>
  <c r="Q137" i="42"/>
  <c r="Q147" i="42" s="1"/>
  <c r="K137" i="42"/>
  <c r="K147" i="42" s="1"/>
  <c r="Y147" i="42" s="1"/>
  <c r="W136" i="42"/>
  <c r="W147" i="42" s="1"/>
  <c r="Q136" i="42"/>
  <c r="K136" i="42"/>
  <c r="AB134" i="42"/>
  <c r="U134" i="42"/>
  <c r="O134" i="42"/>
  <c r="I134" i="42"/>
  <c r="W133" i="42"/>
  <c r="Q133" i="42"/>
  <c r="W132" i="42"/>
  <c r="Q132" i="42"/>
  <c r="K132" i="42"/>
  <c r="W131" i="42"/>
  <c r="Q131" i="42"/>
  <c r="K131" i="42"/>
  <c r="W130" i="42"/>
  <c r="Q130" i="42"/>
  <c r="K130" i="42"/>
  <c r="K134" i="42" s="1"/>
  <c r="W129" i="42"/>
  <c r="W134" i="42" s="1"/>
  <c r="Q129" i="42"/>
  <c r="Q134" i="42" s="1"/>
  <c r="K129" i="42"/>
  <c r="W128" i="42"/>
  <c r="Q128" i="42"/>
  <c r="K128" i="42"/>
  <c r="U126" i="42"/>
  <c r="O126" i="42"/>
  <c r="I126" i="42"/>
  <c r="K125" i="42"/>
  <c r="K124" i="42"/>
  <c r="K123" i="42"/>
  <c r="W122" i="42"/>
  <c r="K122" i="42"/>
  <c r="W121" i="42"/>
  <c r="Q121" i="42"/>
  <c r="K121" i="42"/>
  <c r="W120" i="42"/>
  <c r="Q120" i="42"/>
  <c r="K120" i="42"/>
  <c r="W119" i="42"/>
  <c r="W126" i="42" s="1"/>
  <c r="Q119" i="42"/>
  <c r="Q126" i="42" s="1"/>
  <c r="K119" i="42"/>
  <c r="W118" i="42"/>
  <c r="Q118" i="42"/>
  <c r="K118" i="42"/>
  <c r="W117" i="42"/>
  <c r="Q117" i="42"/>
  <c r="K117" i="42"/>
  <c r="K126" i="42" s="1"/>
  <c r="AB115" i="42"/>
  <c r="U115" i="42"/>
  <c r="O115" i="42"/>
  <c r="I115" i="42"/>
  <c r="K114" i="42"/>
  <c r="K113" i="42"/>
  <c r="W112" i="42"/>
  <c r="K112" i="42"/>
  <c r="W111" i="42"/>
  <c r="K111" i="42"/>
  <c r="W110" i="42"/>
  <c r="K110" i="42"/>
  <c r="W109" i="42"/>
  <c r="K109" i="42"/>
  <c r="W108" i="42"/>
  <c r="Q108" i="42"/>
  <c r="K108" i="42"/>
  <c r="W107" i="42"/>
  <c r="W115" i="42" s="1"/>
  <c r="Q107" i="42"/>
  <c r="Q115" i="42" s="1"/>
  <c r="K107" i="42"/>
  <c r="K115" i="42" s="1"/>
  <c r="Y115" i="42" s="1"/>
  <c r="AB105" i="42"/>
  <c r="U105" i="42"/>
  <c r="O105" i="42"/>
  <c r="I105" i="42"/>
  <c r="Q104" i="42"/>
  <c r="Q103" i="42"/>
  <c r="K103" i="42"/>
  <c r="W102" i="42"/>
  <c r="Q102" i="42"/>
  <c r="K102" i="42"/>
  <c r="W101" i="42"/>
  <c r="W105" i="42" s="1"/>
  <c r="Q101" i="42"/>
  <c r="K101" i="42"/>
  <c r="W100" i="42"/>
  <c r="Q100" i="42"/>
  <c r="K100" i="42"/>
  <c r="W99" i="42"/>
  <c r="Q99" i="42"/>
  <c r="Q105" i="42" s="1"/>
  <c r="K99" i="42"/>
  <c r="K105" i="42" s="1"/>
  <c r="Y105" i="42" s="1"/>
  <c r="AB97" i="42"/>
  <c r="U97" i="42"/>
  <c r="I97" i="42"/>
  <c r="K96" i="42"/>
  <c r="W95" i="42"/>
  <c r="K95" i="42"/>
  <c r="W94" i="42"/>
  <c r="K94" i="42"/>
  <c r="W93" i="42"/>
  <c r="K93" i="42"/>
  <c r="W92" i="42"/>
  <c r="K92" i="42"/>
  <c r="W91" i="42"/>
  <c r="K91" i="42"/>
  <c r="W90" i="42"/>
  <c r="K90" i="42"/>
  <c r="W89" i="42"/>
  <c r="W97" i="42" s="1"/>
  <c r="K89" i="42"/>
  <c r="K97" i="42" s="1"/>
  <c r="Y97" i="42" s="1"/>
  <c r="AB87" i="42"/>
  <c r="U87" i="42"/>
  <c r="O87" i="42"/>
  <c r="I87" i="42"/>
  <c r="W86" i="42"/>
  <c r="W85" i="42"/>
  <c r="W84" i="42"/>
  <c r="W83" i="42"/>
  <c r="K83" i="42"/>
  <c r="W82" i="42"/>
  <c r="K82" i="42"/>
  <c r="W81" i="42"/>
  <c r="Q81" i="42"/>
  <c r="K81" i="42"/>
  <c r="W80" i="42"/>
  <c r="Q80" i="42"/>
  <c r="K80" i="42"/>
  <c r="W79" i="42"/>
  <c r="Q79" i="42"/>
  <c r="K79" i="42"/>
  <c r="W78" i="42"/>
  <c r="Q78" i="42"/>
  <c r="K78" i="42"/>
  <c r="K87" i="42" s="1"/>
  <c r="W77" i="42"/>
  <c r="W87" i="42" s="1"/>
  <c r="Q77" i="42"/>
  <c r="Q87" i="42" s="1"/>
  <c r="K77" i="42"/>
  <c r="AB75" i="42"/>
  <c r="U75" i="42"/>
  <c r="I75" i="42"/>
  <c r="K74" i="42"/>
  <c r="K73" i="42"/>
  <c r="K72" i="42"/>
  <c r="K71" i="42"/>
  <c r="K70" i="42"/>
  <c r="W69" i="42"/>
  <c r="K69" i="42"/>
  <c r="W68" i="42"/>
  <c r="K68" i="42"/>
  <c r="W67" i="42"/>
  <c r="K67" i="42"/>
  <c r="W66" i="42"/>
  <c r="K66" i="42"/>
  <c r="W65" i="42"/>
  <c r="W75" i="42" s="1"/>
  <c r="K65" i="42"/>
  <c r="K75" i="42" s="1"/>
  <c r="Y75" i="42" s="1"/>
  <c r="AB63" i="42"/>
  <c r="O63" i="42"/>
  <c r="I63" i="42"/>
  <c r="K62" i="42"/>
  <c r="K61" i="42"/>
  <c r="K60" i="42"/>
  <c r="K59" i="42"/>
  <c r="K63" i="42" s="1"/>
  <c r="Y63" i="42" s="1"/>
  <c r="Q58" i="42"/>
  <c r="K58" i="42"/>
  <c r="Q57" i="42"/>
  <c r="Q63" i="42" s="1"/>
  <c r="K57" i="42"/>
  <c r="AB55" i="42"/>
  <c r="O55" i="42"/>
  <c r="I55" i="42"/>
  <c r="Q54" i="42"/>
  <c r="K54" i="42"/>
  <c r="Q53" i="42"/>
  <c r="K53" i="42"/>
  <c r="Q52" i="42"/>
  <c r="Q55" i="42" s="1"/>
  <c r="K52" i="42"/>
  <c r="Q51" i="42"/>
  <c r="K51" i="42"/>
  <c r="K55" i="42" s="1"/>
  <c r="Y55" i="42" s="1"/>
  <c r="AB49" i="42"/>
  <c r="O49" i="42"/>
  <c r="I49" i="42"/>
  <c r="K48" i="42"/>
  <c r="K47" i="42"/>
  <c r="K46" i="42"/>
  <c r="Q45" i="42"/>
  <c r="K45" i="42"/>
  <c r="Q44" i="42"/>
  <c r="Q49" i="42" s="1"/>
  <c r="K44" i="42"/>
  <c r="K49" i="42" s="1"/>
  <c r="Y49" i="42" s="1"/>
  <c r="AB42" i="42"/>
  <c r="O42" i="42"/>
  <c r="I42" i="42"/>
  <c r="K41" i="42"/>
  <c r="K40" i="42"/>
  <c r="K39" i="42"/>
  <c r="K38" i="42"/>
  <c r="Q37" i="42"/>
  <c r="K37" i="42"/>
  <c r="Q36" i="42"/>
  <c r="K36" i="42"/>
  <c r="Q35" i="42"/>
  <c r="Q42" i="42" s="1"/>
  <c r="K35" i="42"/>
  <c r="K42" i="42" s="1"/>
  <c r="AB33" i="42"/>
  <c r="I33" i="42"/>
  <c r="K32" i="42"/>
  <c r="K31" i="42"/>
  <c r="K30" i="42"/>
  <c r="K29" i="42"/>
  <c r="K28" i="42"/>
  <c r="K27" i="42"/>
  <c r="K33" i="42" s="1"/>
  <c r="AB25" i="42"/>
  <c r="O25" i="42"/>
  <c r="I25" i="42"/>
  <c r="Q24" i="42"/>
  <c r="Q23" i="42"/>
  <c r="Q25" i="42" s="1"/>
  <c r="Q22" i="42"/>
  <c r="Q21" i="42"/>
  <c r="K21" i="42"/>
  <c r="Q20" i="42"/>
  <c r="K20" i="42"/>
  <c r="Q19" i="42"/>
  <c r="K19" i="42"/>
  <c r="K25" i="42" s="1"/>
  <c r="AB17" i="42"/>
  <c r="O17" i="42"/>
  <c r="I17" i="42"/>
  <c r="K16" i="42"/>
  <c r="K15" i="42"/>
  <c r="Q14" i="42"/>
  <c r="K14" i="42"/>
  <c r="Q13" i="42"/>
  <c r="Q17" i="42" s="1"/>
  <c r="K13" i="42"/>
  <c r="Q12" i="42"/>
  <c r="K12" i="42"/>
  <c r="K17" i="42" s="1"/>
  <c r="Y17" i="42" s="1"/>
  <c r="AB10" i="42"/>
  <c r="AB168" i="42" s="1"/>
  <c r="AB169" i="42" s="1"/>
  <c r="AB170" i="42" s="1"/>
  <c r="AB171" i="42" s="1"/>
  <c r="I10" i="42"/>
  <c r="K9" i="42"/>
  <c r="K8" i="42"/>
  <c r="K7" i="42"/>
  <c r="K6" i="42"/>
  <c r="K5" i="42"/>
  <c r="K4" i="42"/>
  <c r="K3" i="42"/>
  <c r="K10" i="42" s="1"/>
  <c r="Y31" i="43" l="1"/>
  <c r="Y134" i="42"/>
  <c r="Y159" i="42"/>
  <c r="Y42" i="42"/>
  <c r="Y126" i="42"/>
  <c r="Y87" i="42"/>
  <c r="Y25" i="42"/>
  <c r="AB46" i="41" l="1"/>
  <c r="U46" i="41"/>
  <c r="I46" i="41"/>
  <c r="K45" i="41"/>
  <c r="K44" i="41"/>
  <c r="W43" i="41"/>
  <c r="K43" i="41"/>
  <c r="W42" i="41"/>
  <c r="K42" i="41"/>
  <c r="W41" i="41"/>
  <c r="K41" i="41"/>
  <c r="W40" i="41"/>
  <c r="K40" i="41"/>
  <c r="W39" i="41"/>
  <c r="K39" i="41"/>
  <c r="W38" i="41"/>
  <c r="K38" i="41"/>
  <c r="W37" i="41"/>
  <c r="K37" i="41"/>
  <c r="K46" i="41" s="1"/>
  <c r="W36" i="41"/>
  <c r="W46" i="41" s="1"/>
  <c r="K36" i="41"/>
  <c r="AB34" i="41"/>
  <c r="U34" i="41"/>
  <c r="I34" i="41"/>
  <c r="W33" i="41"/>
  <c r="W32" i="41"/>
  <c r="K32" i="41"/>
  <c r="W31" i="41"/>
  <c r="K31" i="41"/>
  <c r="W30" i="41"/>
  <c r="K30" i="41"/>
  <c r="W29" i="41"/>
  <c r="K29" i="41"/>
  <c r="K34" i="41" s="1"/>
  <c r="W28" i="41"/>
  <c r="W34" i="41" s="1"/>
  <c r="K28" i="41"/>
  <c r="AB26" i="41"/>
  <c r="U26" i="41"/>
  <c r="I26" i="41"/>
  <c r="K25" i="41"/>
  <c r="K24" i="41"/>
  <c r="K23" i="41"/>
  <c r="K22" i="41"/>
  <c r="W21" i="41"/>
  <c r="K21" i="41"/>
  <c r="W20" i="41"/>
  <c r="K20" i="41"/>
  <c r="W19" i="41"/>
  <c r="K19" i="41"/>
  <c r="W18" i="41"/>
  <c r="K18" i="41"/>
  <c r="W17" i="41"/>
  <c r="K17" i="41"/>
  <c r="W16" i="41"/>
  <c r="W26" i="41" s="1"/>
  <c r="K16" i="41"/>
  <c r="K26" i="41" s="1"/>
  <c r="Y26" i="41" s="1"/>
  <c r="AB14" i="41"/>
  <c r="AB49" i="41" s="1"/>
  <c r="AB50" i="41" s="1"/>
  <c r="AB51" i="41" s="1"/>
  <c r="AB52" i="41" s="1"/>
  <c r="U14" i="41"/>
  <c r="O14" i="41"/>
  <c r="I14" i="41"/>
  <c r="K13" i="41"/>
  <c r="K12" i="41"/>
  <c r="K11" i="41"/>
  <c r="K10" i="41"/>
  <c r="Q9" i="41"/>
  <c r="K9" i="41"/>
  <c r="Q8" i="41"/>
  <c r="K8" i="41"/>
  <c r="W7" i="41"/>
  <c r="Q7" i="41"/>
  <c r="K7" i="41"/>
  <c r="W6" i="41"/>
  <c r="Q6" i="41"/>
  <c r="K6" i="41"/>
  <c r="W5" i="41"/>
  <c r="Q5" i="41"/>
  <c r="K5" i="41"/>
  <c r="W4" i="41"/>
  <c r="Q4" i="41"/>
  <c r="K4" i="41"/>
  <c r="W3" i="41"/>
  <c r="W14" i="41" s="1"/>
  <c r="Q3" i="41"/>
  <c r="Q14" i="41" s="1"/>
  <c r="K3" i="41"/>
  <c r="K14" i="41" s="1"/>
  <c r="AB23" i="40"/>
  <c r="U23" i="40"/>
  <c r="Q23" i="40"/>
  <c r="O23" i="40"/>
  <c r="I23" i="40"/>
  <c r="K22" i="40"/>
  <c r="W21" i="40"/>
  <c r="K21" i="40"/>
  <c r="W20" i="40"/>
  <c r="K20" i="40"/>
  <c r="W19" i="40"/>
  <c r="K19" i="40"/>
  <c r="W18" i="40"/>
  <c r="K18" i="40"/>
  <c r="W17" i="40"/>
  <c r="K17" i="40"/>
  <c r="W16" i="40"/>
  <c r="K16" i="40"/>
  <c r="W15" i="40"/>
  <c r="Q15" i="40"/>
  <c r="K15" i="40"/>
  <c r="W14" i="40"/>
  <c r="W23" i="40" s="1"/>
  <c r="Q14" i="40"/>
  <c r="K14" i="40"/>
  <c r="K23" i="40" s="1"/>
  <c r="Y23" i="40" s="1"/>
  <c r="AB12" i="40"/>
  <c r="AB30" i="40" s="1"/>
  <c r="AB31" i="40" s="1"/>
  <c r="AB32" i="40" s="1"/>
  <c r="AB33" i="40" s="1"/>
  <c r="U12" i="40"/>
  <c r="I12" i="40"/>
  <c r="K11" i="40"/>
  <c r="K10" i="40"/>
  <c r="W9" i="40"/>
  <c r="K9" i="40"/>
  <c r="W8" i="40"/>
  <c r="K8" i="40"/>
  <c r="W7" i="40"/>
  <c r="K7" i="40"/>
  <c r="W6" i="40"/>
  <c r="K6" i="40"/>
  <c r="W5" i="40"/>
  <c r="K5" i="40"/>
  <c r="W4" i="40"/>
  <c r="W12" i="40" s="1"/>
  <c r="K4" i="40"/>
  <c r="W3" i="40"/>
  <c r="K3" i="40"/>
  <c r="K12" i="40" s="1"/>
  <c r="AB53" i="39"/>
  <c r="U53" i="39"/>
  <c r="K53" i="39"/>
  <c r="I53" i="39"/>
  <c r="K52" i="39"/>
  <c r="K51" i="39"/>
  <c r="W50" i="39"/>
  <c r="K50" i="39"/>
  <c r="W49" i="39"/>
  <c r="K49" i="39"/>
  <c r="W48" i="39"/>
  <c r="K48" i="39"/>
  <c r="W47" i="39"/>
  <c r="K47" i="39"/>
  <c r="W46" i="39"/>
  <c r="K46" i="39"/>
  <c r="W45" i="39"/>
  <c r="K45" i="39"/>
  <c r="W44" i="39"/>
  <c r="W53" i="39" s="1"/>
  <c r="K44" i="39"/>
  <c r="AB42" i="39"/>
  <c r="U42" i="39"/>
  <c r="I42" i="39"/>
  <c r="K41" i="39"/>
  <c r="K42" i="39" s="1"/>
  <c r="Y42" i="39" s="1"/>
  <c r="K40" i="39"/>
  <c r="W39" i="39"/>
  <c r="K39" i="39"/>
  <c r="W38" i="39"/>
  <c r="W42" i="39" s="1"/>
  <c r="K38" i="39"/>
  <c r="AB36" i="39"/>
  <c r="W36" i="39"/>
  <c r="U36" i="39"/>
  <c r="O36" i="39"/>
  <c r="Q35" i="39"/>
  <c r="Q34" i="39"/>
  <c r="Q33" i="39"/>
  <c r="W32" i="39"/>
  <c r="Q32" i="39"/>
  <c r="W31" i="39"/>
  <c r="Q31" i="39"/>
  <c r="W30" i="39"/>
  <c r="Q30" i="39"/>
  <c r="Q36" i="39" s="1"/>
  <c r="Y36" i="39" s="1"/>
  <c r="AB28" i="39"/>
  <c r="U28" i="39"/>
  <c r="O28" i="39"/>
  <c r="I28" i="39"/>
  <c r="Q27" i="39"/>
  <c r="Q26" i="39"/>
  <c r="Q25" i="39"/>
  <c r="W24" i="39"/>
  <c r="W28" i="39" s="1"/>
  <c r="Q24" i="39"/>
  <c r="W23" i="39"/>
  <c r="Q23" i="39"/>
  <c r="Q28" i="39" s="1"/>
  <c r="Y28" i="39" s="1"/>
  <c r="K23" i="39"/>
  <c r="AB21" i="39"/>
  <c r="U21" i="39"/>
  <c r="O21" i="39"/>
  <c r="Q20" i="39"/>
  <c r="W19" i="39"/>
  <c r="Q19" i="39"/>
  <c r="W18" i="39"/>
  <c r="Q18" i="39"/>
  <c r="W17" i="39"/>
  <c r="W21" i="39" s="1"/>
  <c r="Q17" i="39"/>
  <c r="Q21" i="39" s="1"/>
  <c r="Y21" i="39" s="1"/>
  <c r="AB15" i="39"/>
  <c r="O15" i="39"/>
  <c r="Q14" i="39"/>
  <c r="Q13" i="39"/>
  <c r="W12" i="39"/>
  <c r="Q12" i="39"/>
  <c r="W11" i="39"/>
  <c r="Q11" i="39"/>
  <c r="Q15" i="39" s="1"/>
  <c r="Y15" i="39" s="1"/>
  <c r="AB9" i="39"/>
  <c r="AB56" i="39" s="1"/>
  <c r="AB57" i="39" s="1"/>
  <c r="AB58" i="39" s="1"/>
  <c r="AB59" i="39" s="1"/>
  <c r="U9" i="39"/>
  <c r="O9" i="39"/>
  <c r="Q8" i="39"/>
  <c r="Q7" i="39"/>
  <c r="W6" i="39"/>
  <c r="Q6" i="39"/>
  <c r="W5" i="39"/>
  <c r="Q5" i="39"/>
  <c r="W4" i="39"/>
  <c r="Q4" i="39"/>
  <c r="Q9" i="39" s="1"/>
  <c r="W3" i="39"/>
  <c r="W9" i="39" s="1"/>
  <c r="Q3" i="39"/>
  <c r="Y46" i="41" l="1"/>
  <c r="Y14" i="41"/>
  <c r="Y34" i="41"/>
  <c r="Y12" i="40"/>
  <c r="Y53" i="39"/>
  <c r="Y9" i="39"/>
  <c r="AB30" i="38" l="1"/>
  <c r="AB33" i="38" s="1"/>
  <c r="AB34" i="38" s="1"/>
  <c r="AB35" i="38" s="1"/>
  <c r="AB36" i="38" s="1"/>
  <c r="U30" i="38"/>
  <c r="I30" i="38"/>
  <c r="K29" i="38"/>
  <c r="K28" i="38"/>
  <c r="K27" i="38"/>
  <c r="W26" i="38"/>
  <c r="K26" i="38"/>
  <c r="W25" i="38"/>
  <c r="K25" i="38"/>
  <c r="W24" i="38"/>
  <c r="K24" i="38"/>
  <c r="W23" i="38"/>
  <c r="W30" i="38" s="1"/>
  <c r="K23" i="38"/>
  <c r="K30" i="38" s="1"/>
  <c r="Y30" i="38" s="1"/>
  <c r="AB21" i="38"/>
  <c r="U21" i="38"/>
  <c r="I21" i="38"/>
  <c r="K20" i="38"/>
  <c r="W19" i="38"/>
  <c r="K19" i="38"/>
  <c r="W18" i="38"/>
  <c r="K18" i="38"/>
  <c r="W17" i="38"/>
  <c r="K17" i="38"/>
  <c r="W16" i="38"/>
  <c r="K16" i="38"/>
  <c r="K21" i="38" s="1"/>
  <c r="W15" i="38"/>
  <c r="W21" i="38" s="1"/>
  <c r="K15" i="38"/>
  <c r="AB13" i="38"/>
  <c r="U13" i="38"/>
  <c r="W12" i="38"/>
  <c r="K12" i="38"/>
  <c r="W11" i="38"/>
  <c r="K11" i="38"/>
  <c r="W10" i="38"/>
  <c r="K10" i="38"/>
  <c r="W9" i="38"/>
  <c r="K9" i="38"/>
  <c r="W8" i="38"/>
  <c r="K8" i="38"/>
  <c r="W7" i="38"/>
  <c r="W13" i="38" s="1"/>
  <c r="Y13" i="38" s="1"/>
  <c r="Q7" i="38"/>
  <c r="K7" i="38"/>
  <c r="W6" i="38"/>
  <c r="Q6" i="38"/>
  <c r="K6" i="38"/>
  <c r="Y21" i="38" l="1"/>
  <c r="AB59" i="37" l="1"/>
  <c r="U59" i="37"/>
  <c r="O59" i="37"/>
  <c r="I59" i="37"/>
  <c r="K58" i="37"/>
  <c r="W57" i="37"/>
  <c r="K57" i="37"/>
  <c r="W56" i="37"/>
  <c r="Q56" i="37"/>
  <c r="K56" i="37"/>
  <c r="W55" i="37"/>
  <c r="Q55" i="37"/>
  <c r="K55" i="37"/>
  <c r="W54" i="37"/>
  <c r="Q54" i="37"/>
  <c r="K54" i="37"/>
  <c r="W53" i="37"/>
  <c r="Q53" i="37"/>
  <c r="Q59" i="37" s="1"/>
  <c r="K53" i="37"/>
  <c r="W52" i="37"/>
  <c r="W59" i="37" s="1"/>
  <c r="Q52" i="37"/>
  <c r="K52" i="37"/>
  <c r="K59" i="37" s="1"/>
  <c r="Y59" i="37" s="1"/>
  <c r="AB50" i="37"/>
  <c r="U50" i="37"/>
  <c r="I50" i="37"/>
  <c r="K49" i="37"/>
  <c r="K48" i="37"/>
  <c r="K47" i="37"/>
  <c r="W46" i="37"/>
  <c r="K46" i="37"/>
  <c r="W45" i="37"/>
  <c r="K45" i="37"/>
  <c r="W44" i="37"/>
  <c r="K44" i="37"/>
  <c r="W43" i="37"/>
  <c r="K43" i="37"/>
  <c r="W42" i="37"/>
  <c r="K42" i="37"/>
  <c r="W41" i="37"/>
  <c r="W50" i="37" s="1"/>
  <c r="K41" i="37"/>
  <c r="W40" i="37"/>
  <c r="K40" i="37"/>
  <c r="K50" i="37" s="1"/>
  <c r="AB38" i="37"/>
  <c r="U38" i="37"/>
  <c r="O38" i="37"/>
  <c r="I38" i="37"/>
  <c r="W37" i="37"/>
  <c r="Q37" i="37"/>
  <c r="W36" i="37"/>
  <c r="Q36" i="37"/>
  <c r="K36" i="37"/>
  <c r="W35" i="37"/>
  <c r="Q35" i="37"/>
  <c r="K35" i="37"/>
  <c r="W34" i="37"/>
  <c r="Q34" i="37"/>
  <c r="K34" i="37"/>
  <c r="W33" i="37"/>
  <c r="W38" i="37" s="1"/>
  <c r="Q33" i="37"/>
  <c r="Q38" i="37" s="1"/>
  <c r="K33" i="37"/>
  <c r="W32" i="37"/>
  <c r="Q32" i="37"/>
  <c r="K32" i="37"/>
  <c r="W31" i="37"/>
  <c r="Q31" i="37"/>
  <c r="K31" i="37"/>
  <c r="K38" i="37" s="1"/>
  <c r="Y38" i="37" s="1"/>
  <c r="AB29" i="37"/>
  <c r="U29" i="37"/>
  <c r="Q29" i="37"/>
  <c r="O29" i="37"/>
  <c r="I29" i="37"/>
  <c r="K28" i="37"/>
  <c r="Q27" i="37"/>
  <c r="K27" i="37"/>
  <c r="Q26" i="37"/>
  <c r="K26" i="37"/>
  <c r="W25" i="37"/>
  <c r="Q25" i="37"/>
  <c r="K25" i="37"/>
  <c r="K29" i="37" s="1"/>
  <c r="W24" i="37"/>
  <c r="W29" i="37" s="1"/>
  <c r="Q24" i="37"/>
  <c r="K24" i="37"/>
  <c r="AB22" i="37"/>
  <c r="AB62" i="37" s="1"/>
  <c r="AB63" i="37" s="1"/>
  <c r="AB64" i="37" s="1"/>
  <c r="AB65" i="37" s="1"/>
  <c r="U22" i="37"/>
  <c r="O22" i="37"/>
  <c r="I22" i="37"/>
  <c r="K21" i="37"/>
  <c r="Q20" i="37"/>
  <c r="K20" i="37"/>
  <c r="Q19" i="37"/>
  <c r="K19" i="37"/>
  <c r="W18" i="37"/>
  <c r="Q18" i="37"/>
  <c r="K18" i="37"/>
  <c r="W17" i="37"/>
  <c r="Q17" i="37"/>
  <c r="K17" i="37"/>
  <c r="W16" i="37"/>
  <c r="Q16" i="37"/>
  <c r="Q22" i="37" s="1"/>
  <c r="K16" i="37"/>
  <c r="W15" i="37"/>
  <c r="W22" i="37" s="1"/>
  <c r="Q15" i="37"/>
  <c r="K15" i="37"/>
  <c r="K22" i="37" s="1"/>
  <c r="Y22" i="37" s="1"/>
  <c r="AB13" i="37"/>
  <c r="U13" i="37"/>
  <c r="I13" i="37"/>
  <c r="W12" i="37"/>
  <c r="K12" i="37"/>
  <c r="W11" i="37"/>
  <c r="K11" i="37"/>
  <c r="W10" i="37"/>
  <c r="W13" i="37" s="1"/>
  <c r="Q10" i="37"/>
  <c r="K10" i="37"/>
  <c r="K13" i="37" s="1"/>
  <c r="Y13" i="37" s="1"/>
  <c r="AB8" i="37"/>
  <c r="U8" i="37"/>
  <c r="I8" i="37"/>
  <c r="K7" i="37"/>
  <c r="K6" i="37"/>
  <c r="K5" i="37"/>
  <c r="W4" i="37"/>
  <c r="K4" i="37"/>
  <c r="W3" i="37"/>
  <c r="W8" i="37" s="1"/>
  <c r="K3" i="37"/>
  <c r="K8" i="37" s="1"/>
  <c r="Y8" i="37" s="1"/>
  <c r="AB18" i="36"/>
  <c r="AB21" i="36" s="1"/>
  <c r="U18" i="36"/>
  <c r="O18" i="36"/>
  <c r="K18" i="36"/>
  <c r="I18" i="36"/>
  <c r="W17" i="36"/>
  <c r="K17" i="36"/>
  <c r="W16" i="36"/>
  <c r="K16" i="36"/>
  <c r="W15" i="36"/>
  <c r="Q15" i="36"/>
  <c r="K15" i="36"/>
  <c r="W14" i="36"/>
  <c r="Q14" i="36"/>
  <c r="K14" i="36"/>
  <c r="W13" i="36"/>
  <c r="Q13" i="36"/>
  <c r="K13" i="36"/>
  <c r="W12" i="36"/>
  <c r="Q12" i="36"/>
  <c r="Q18" i="36" s="1"/>
  <c r="K12" i="36"/>
  <c r="W11" i="36"/>
  <c r="W18" i="36" s="1"/>
  <c r="Q11" i="36"/>
  <c r="K11" i="36"/>
  <c r="AB9" i="36"/>
  <c r="U9" i="36"/>
  <c r="O9" i="36"/>
  <c r="I9" i="36"/>
  <c r="W8" i="36"/>
  <c r="K8" i="36"/>
  <c r="W7" i="36"/>
  <c r="K7" i="36"/>
  <c r="W6" i="36"/>
  <c r="Q6" i="36"/>
  <c r="K6" i="36"/>
  <c r="W5" i="36"/>
  <c r="Q5" i="36"/>
  <c r="K5" i="36"/>
  <c r="W4" i="36"/>
  <c r="Q4" i="36"/>
  <c r="Q9" i="36" s="1"/>
  <c r="K4" i="36"/>
  <c r="W3" i="36"/>
  <c r="W9" i="36" s="1"/>
  <c r="Q3" i="36"/>
  <c r="K3" i="36"/>
  <c r="K9" i="36" s="1"/>
  <c r="AB11" i="35"/>
  <c r="AB9" i="35"/>
  <c r="AB5" i="35"/>
  <c r="U5" i="35"/>
  <c r="I5" i="35"/>
  <c r="W4" i="35"/>
  <c r="K4" i="35"/>
  <c r="W3" i="35"/>
  <c r="W5" i="35" s="1"/>
  <c r="K3" i="35"/>
  <c r="K5" i="35" s="1"/>
  <c r="Y5" i="35" s="1"/>
  <c r="AB80" i="34"/>
  <c r="I80" i="34"/>
  <c r="K79" i="34"/>
  <c r="K78" i="34"/>
  <c r="W77" i="34"/>
  <c r="K77" i="34"/>
  <c r="W76" i="34"/>
  <c r="K76" i="34"/>
  <c r="K80" i="34" s="1"/>
  <c r="AB74" i="34"/>
  <c r="U74" i="34"/>
  <c r="K74" i="34"/>
  <c r="I74" i="34"/>
  <c r="W73" i="34"/>
  <c r="K73" i="34"/>
  <c r="W72" i="34"/>
  <c r="K72" i="34"/>
  <c r="W71" i="34"/>
  <c r="K71" i="34"/>
  <c r="W70" i="34"/>
  <c r="K70" i="34"/>
  <c r="W69" i="34"/>
  <c r="K69" i="34"/>
  <c r="W68" i="34"/>
  <c r="K68" i="34"/>
  <c r="W67" i="34"/>
  <c r="K67" i="34"/>
  <c r="W66" i="34"/>
  <c r="W74" i="34" s="1"/>
  <c r="K66" i="34"/>
  <c r="W65" i="34"/>
  <c r="K65" i="34"/>
  <c r="AB63" i="34"/>
  <c r="W63" i="34"/>
  <c r="Y63" i="34" s="1"/>
  <c r="U63" i="34"/>
  <c r="W62" i="34"/>
  <c r="K62" i="34"/>
  <c r="W61" i="34"/>
  <c r="K61" i="34"/>
  <c r="AB59" i="34"/>
  <c r="U59" i="34"/>
  <c r="I59" i="34"/>
  <c r="K58" i="34"/>
  <c r="W57" i="34"/>
  <c r="K57" i="34"/>
  <c r="W56" i="34"/>
  <c r="K56" i="34"/>
  <c r="W55" i="34"/>
  <c r="K55" i="34"/>
  <c r="W54" i="34"/>
  <c r="K54" i="34"/>
  <c r="W53" i="34"/>
  <c r="K53" i="34"/>
  <c r="W52" i="34"/>
  <c r="K52" i="34"/>
  <c r="W51" i="34"/>
  <c r="W59" i="34" s="1"/>
  <c r="K51" i="34"/>
  <c r="K59" i="34" s="1"/>
  <c r="Y59" i="34" s="1"/>
  <c r="W49" i="34"/>
  <c r="U49" i="34"/>
  <c r="W48" i="34"/>
  <c r="W47" i="34"/>
  <c r="AB45" i="34"/>
  <c r="U45" i="34"/>
  <c r="O45" i="34"/>
  <c r="I45" i="34"/>
  <c r="W44" i="34"/>
  <c r="W43" i="34"/>
  <c r="K43" i="34"/>
  <c r="W42" i="34"/>
  <c r="K42" i="34"/>
  <c r="W41" i="34"/>
  <c r="K41" i="34"/>
  <c r="W40" i="34"/>
  <c r="Q40" i="34"/>
  <c r="K40" i="34"/>
  <c r="W39" i="34"/>
  <c r="W45" i="34" s="1"/>
  <c r="Q39" i="34"/>
  <c r="K39" i="34"/>
  <c r="W38" i="34"/>
  <c r="Q38" i="34"/>
  <c r="K38" i="34"/>
  <c r="W37" i="34"/>
  <c r="Q37" i="34"/>
  <c r="Q45" i="34" s="1"/>
  <c r="K37" i="34"/>
  <c r="K45" i="34" s="1"/>
  <c r="Y45" i="34" s="1"/>
  <c r="AB35" i="34"/>
  <c r="I35" i="34"/>
  <c r="K34" i="34"/>
  <c r="W33" i="34"/>
  <c r="K33" i="34"/>
  <c r="W32" i="34"/>
  <c r="K32" i="34"/>
  <c r="W31" i="34"/>
  <c r="K31" i="34"/>
  <c r="W30" i="34"/>
  <c r="K30" i="34"/>
  <c r="W29" i="34"/>
  <c r="K29" i="34"/>
  <c r="W28" i="34"/>
  <c r="K28" i="34"/>
  <c r="W27" i="34"/>
  <c r="K27" i="34"/>
  <c r="W26" i="34"/>
  <c r="K26" i="34"/>
  <c r="W25" i="34"/>
  <c r="K25" i="34"/>
  <c r="W24" i="34"/>
  <c r="K24" i="34"/>
  <c r="K35" i="34" s="1"/>
  <c r="Y35" i="34" s="1"/>
  <c r="AB22" i="34"/>
  <c r="U22" i="34"/>
  <c r="O22" i="34"/>
  <c r="I22" i="34"/>
  <c r="W21" i="34"/>
  <c r="W20" i="34"/>
  <c r="W19" i="34"/>
  <c r="W18" i="34"/>
  <c r="W17" i="34"/>
  <c r="Q17" i="34"/>
  <c r="K17" i="34"/>
  <c r="W16" i="34"/>
  <c r="Q16" i="34"/>
  <c r="K16" i="34"/>
  <c r="W15" i="34"/>
  <c r="Q15" i="34"/>
  <c r="K15" i="34"/>
  <c r="W14" i="34"/>
  <c r="Q14" i="34"/>
  <c r="K14" i="34"/>
  <c r="K22" i="34" s="1"/>
  <c r="W13" i="34"/>
  <c r="Q13" i="34"/>
  <c r="K13" i="34"/>
  <c r="W12" i="34"/>
  <c r="W22" i="34" s="1"/>
  <c r="Q12" i="34"/>
  <c r="Q22" i="34" s="1"/>
  <c r="K12" i="34"/>
  <c r="U10" i="34"/>
  <c r="W9" i="34"/>
  <c r="I9" i="34"/>
  <c r="W8" i="34"/>
  <c r="K8" i="34"/>
  <c r="W7" i="34"/>
  <c r="K7" i="34"/>
  <c r="W6" i="34"/>
  <c r="K6" i="34"/>
  <c r="W5" i="34"/>
  <c r="K5" i="34"/>
  <c r="W4" i="34"/>
  <c r="K4" i="34"/>
  <c r="W3" i="34"/>
  <c r="W10" i="34" s="1"/>
  <c r="Y10" i="34" s="1"/>
  <c r="AB10" i="34" s="1"/>
  <c r="AB83" i="34" s="1"/>
  <c r="AB84" i="34" s="1"/>
  <c r="AB85" i="34" s="1"/>
  <c r="AB86" i="34" s="1"/>
  <c r="K3" i="34"/>
  <c r="K9" i="34" s="1"/>
  <c r="Y29" i="37" l="1"/>
  <c r="Y50" i="37"/>
  <c r="Y9" i="36"/>
  <c r="Y18" i="36"/>
  <c r="Y22" i="34"/>
  <c r="Y74" i="34"/>
  <c r="AB14" i="33" l="1"/>
  <c r="AB7" i="33"/>
  <c r="U7" i="33"/>
  <c r="I7" i="33"/>
  <c r="K6" i="33"/>
  <c r="K5" i="33"/>
  <c r="W4" i="33"/>
  <c r="K4" i="33"/>
  <c r="W3" i="33"/>
  <c r="W7" i="33" s="1"/>
  <c r="K3" i="33"/>
  <c r="K7" i="33" s="1"/>
  <c r="Y7" i="33" s="1"/>
  <c r="AB21" i="32" l="1"/>
  <c r="U21" i="32"/>
  <c r="I21" i="32"/>
  <c r="K20" i="32"/>
  <c r="K19" i="32"/>
  <c r="W18" i="32"/>
  <c r="K18" i="32"/>
  <c r="W17" i="32"/>
  <c r="K17" i="32"/>
  <c r="W16" i="32"/>
  <c r="K16" i="32"/>
  <c r="K21" i="32" s="1"/>
  <c r="Y21" i="32" s="1"/>
  <c r="W15" i="32"/>
  <c r="W21" i="32" s="1"/>
  <c r="K15" i="32"/>
  <c r="W14" i="32"/>
  <c r="K14" i="32"/>
  <c r="AB12" i="32"/>
  <c r="AB24" i="32" s="1"/>
  <c r="U12" i="32"/>
  <c r="O12" i="32"/>
  <c r="I12" i="32"/>
  <c r="K11" i="32"/>
  <c r="K10" i="32"/>
  <c r="K9" i="32"/>
  <c r="W8" i="32"/>
  <c r="K8" i="32"/>
  <c r="W7" i="32"/>
  <c r="Q7" i="32"/>
  <c r="K7" i="32"/>
  <c r="W6" i="32"/>
  <c r="Q6" i="32"/>
  <c r="K6" i="32"/>
  <c r="W5" i="32"/>
  <c r="Q5" i="32"/>
  <c r="Q12" i="32" s="1"/>
  <c r="K5" i="32"/>
  <c r="W4" i="32"/>
  <c r="Q4" i="32"/>
  <c r="K4" i="32"/>
  <c r="W3" i="32"/>
  <c r="W12" i="32" s="1"/>
  <c r="Q3" i="32"/>
  <c r="K3" i="32"/>
  <c r="K12" i="32" s="1"/>
  <c r="Y12" i="32" l="1"/>
  <c r="AB20" i="31" l="1"/>
  <c r="AB14" i="31"/>
  <c r="U14" i="31"/>
  <c r="K14" i="31"/>
  <c r="Y14" i="31" s="1"/>
  <c r="I14" i="31"/>
  <c r="W12" i="31"/>
  <c r="K12" i="31"/>
  <c r="W11" i="31"/>
  <c r="K11" i="31"/>
  <c r="W10" i="31"/>
  <c r="W14" i="31" s="1"/>
  <c r="K10" i="31"/>
  <c r="AB8" i="31"/>
  <c r="AB17" i="31" s="1"/>
  <c r="AB18" i="31" s="1"/>
  <c r="U8" i="31"/>
  <c r="I8" i="31"/>
  <c r="K7" i="31"/>
  <c r="W6" i="31"/>
  <c r="K6" i="31"/>
  <c r="W5" i="31"/>
  <c r="K5" i="31"/>
  <c r="W4" i="31"/>
  <c r="W8" i="31" s="1"/>
  <c r="K4" i="31"/>
  <c r="W3" i="31"/>
  <c r="K3" i="31"/>
  <c r="K8" i="31" s="1"/>
  <c r="Y8" i="31" s="1"/>
  <c r="AB21" i="30" l="1"/>
  <c r="AB15" i="30"/>
  <c r="U15" i="30"/>
  <c r="I15" i="30"/>
  <c r="K14" i="30"/>
  <c r="K13" i="30"/>
  <c r="K12" i="30"/>
  <c r="W11" i="30"/>
  <c r="K11" i="30"/>
  <c r="W10" i="30"/>
  <c r="K10" i="30"/>
  <c r="W9" i="30"/>
  <c r="W15" i="30" s="1"/>
  <c r="K9" i="30"/>
  <c r="K15" i="30" s="1"/>
  <c r="Y15" i="30" s="1"/>
  <c r="AB7" i="30"/>
  <c r="AB18" i="30" s="1"/>
  <c r="AB19" i="30" s="1"/>
  <c r="U7" i="30"/>
  <c r="I7" i="30"/>
  <c r="W6" i="30"/>
  <c r="K6" i="30"/>
  <c r="W5" i="30"/>
  <c r="K5" i="30"/>
  <c r="W4" i="30"/>
  <c r="W7" i="30" s="1"/>
  <c r="K4" i="30"/>
  <c r="W3" i="30"/>
  <c r="K3" i="30"/>
  <c r="K7" i="30" s="1"/>
  <c r="Y7" i="30" s="1"/>
  <c r="AB31" i="29" l="1"/>
  <c r="AB25" i="29"/>
  <c r="U25" i="29"/>
  <c r="I25" i="29"/>
  <c r="W24" i="29"/>
  <c r="K24" i="29"/>
  <c r="W23" i="29"/>
  <c r="K23" i="29"/>
  <c r="W22" i="29"/>
  <c r="W25" i="29" s="1"/>
  <c r="K22" i="29"/>
  <c r="W21" i="29"/>
  <c r="K21" i="29"/>
  <c r="W20" i="29"/>
  <c r="K20" i="29"/>
  <c r="K25" i="29" s="1"/>
  <c r="AB18" i="29"/>
  <c r="W18" i="29"/>
  <c r="U18" i="29"/>
  <c r="I18" i="29"/>
  <c r="W17" i="29"/>
  <c r="W16" i="29"/>
  <c r="K16" i="29"/>
  <c r="W15" i="29"/>
  <c r="K15" i="29"/>
  <c r="W14" i="29"/>
  <c r="K14" i="29"/>
  <c r="W13" i="29"/>
  <c r="K13" i="29"/>
  <c r="W12" i="29"/>
  <c r="K12" i="29"/>
  <c r="K18" i="29" s="1"/>
  <c r="Y18" i="29" s="1"/>
  <c r="AB10" i="29"/>
  <c r="AB28" i="29" s="1"/>
  <c r="AB29" i="29" s="1"/>
  <c r="U10" i="29"/>
  <c r="I10" i="29"/>
  <c r="K9" i="29"/>
  <c r="K8" i="29"/>
  <c r="K7" i="29"/>
  <c r="K6" i="29"/>
  <c r="W5" i="29"/>
  <c r="K5" i="29"/>
  <c r="W4" i="29"/>
  <c r="K4" i="29"/>
  <c r="W3" i="29"/>
  <c r="W10" i="29" s="1"/>
  <c r="K3" i="29"/>
  <c r="K10" i="29" s="1"/>
  <c r="Y25" i="29" l="1"/>
  <c r="Y10" i="29"/>
  <c r="AB19" i="28" l="1"/>
  <c r="AB22" i="28" s="1"/>
  <c r="U19" i="28"/>
  <c r="I19" i="28"/>
  <c r="W18" i="28"/>
  <c r="K18" i="28"/>
  <c r="W17" i="28"/>
  <c r="K17" i="28"/>
  <c r="W16" i="28"/>
  <c r="K16" i="28"/>
  <c r="W15" i="28"/>
  <c r="K15" i="28"/>
  <c r="W14" i="28"/>
  <c r="K14" i="28"/>
  <c r="W13" i="28"/>
  <c r="K13" i="28"/>
  <c r="W12" i="28"/>
  <c r="W19" i="28" s="1"/>
  <c r="K12" i="28"/>
  <c r="K19" i="28" s="1"/>
  <c r="AB10" i="28"/>
  <c r="U10" i="28"/>
  <c r="K10" i="28"/>
  <c r="I10" i="28"/>
  <c r="K9" i="28"/>
  <c r="W8" i="28"/>
  <c r="K8" i="28"/>
  <c r="W7" i="28"/>
  <c r="K7" i="28"/>
  <c r="W6" i="28"/>
  <c r="K6" i="28"/>
  <c r="W5" i="28"/>
  <c r="K5" i="28"/>
  <c r="W4" i="28"/>
  <c r="W10" i="28" s="1"/>
  <c r="K4" i="28"/>
  <c r="W3" i="28"/>
  <c r="K3" i="28"/>
  <c r="AB12" i="27"/>
  <c r="Q3" i="27"/>
  <c r="AB52" i="26"/>
  <c r="U52" i="26"/>
  <c r="I52" i="26"/>
  <c r="K51" i="26"/>
  <c r="W50" i="26"/>
  <c r="K50" i="26"/>
  <c r="W49" i="26"/>
  <c r="K49" i="26"/>
  <c r="W48" i="26"/>
  <c r="K48" i="26"/>
  <c r="K52" i="26" s="1"/>
  <c r="W47" i="26"/>
  <c r="K47" i="26"/>
  <c r="W46" i="26"/>
  <c r="K46" i="26"/>
  <c r="W45" i="26"/>
  <c r="W52" i="26" s="1"/>
  <c r="K45" i="26"/>
  <c r="AB43" i="26"/>
  <c r="U43" i="26"/>
  <c r="O43" i="26"/>
  <c r="I43" i="26"/>
  <c r="Q42" i="26"/>
  <c r="Q41" i="26"/>
  <c r="W40" i="26"/>
  <c r="W43" i="26" s="1"/>
  <c r="Q40" i="26"/>
  <c r="K40" i="26"/>
  <c r="W39" i="26"/>
  <c r="Q39" i="26"/>
  <c r="K39" i="26"/>
  <c r="W38" i="26"/>
  <c r="Q38" i="26"/>
  <c r="K38" i="26"/>
  <c r="W37" i="26"/>
  <c r="Q37" i="26"/>
  <c r="Q43" i="26" s="1"/>
  <c r="K37" i="26"/>
  <c r="W36" i="26"/>
  <c r="Q36" i="26"/>
  <c r="K36" i="26"/>
  <c r="K43" i="26" s="1"/>
  <c r="AB34" i="26"/>
  <c r="U34" i="26"/>
  <c r="I34" i="26"/>
  <c r="K33" i="26"/>
  <c r="K32" i="26"/>
  <c r="K31" i="26"/>
  <c r="W30" i="26"/>
  <c r="K30" i="26"/>
  <c r="W29" i="26"/>
  <c r="K29" i="26"/>
  <c r="W28" i="26"/>
  <c r="K28" i="26"/>
  <c r="W27" i="26"/>
  <c r="K27" i="26"/>
  <c r="W26" i="26"/>
  <c r="K26" i="26"/>
  <c r="W25" i="26"/>
  <c r="W34" i="26" s="1"/>
  <c r="K25" i="26"/>
  <c r="K34" i="26" s="1"/>
  <c r="Y34" i="26" s="1"/>
  <c r="AB23" i="26"/>
  <c r="U23" i="26"/>
  <c r="I23" i="26"/>
  <c r="K22" i="26"/>
  <c r="K21" i="26"/>
  <c r="K20" i="26"/>
  <c r="K19" i="26"/>
  <c r="K18" i="26"/>
  <c r="K17" i="26"/>
  <c r="K16" i="26"/>
  <c r="K23" i="26" s="1"/>
  <c r="K15" i="26"/>
  <c r="W14" i="26"/>
  <c r="K14" i="26"/>
  <c r="W13" i="26"/>
  <c r="K13" i="26"/>
  <c r="W12" i="26"/>
  <c r="W23" i="26" s="1"/>
  <c r="K12" i="26"/>
  <c r="AB10" i="26"/>
  <c r="U10" i="26"/>
  <c r="O10" i="26"/>
  <c r="W8" i="26"/>
  <c r="Q8" i="26"/>
  <c r="Q10" i="26" s="1"/>
  <c r="W7" i="26"/>
  <c r="W10" i="26" s="1"/>
  <c r="Q7" i="26"/>
  <c r="AB5" i="26"/>
  <c r="AB55" i="26" s="1"/>
  <c r="AB56" i="26" s="1"/>
  <c r="AB57" i="26" s="1"/>
  <c r="AB58" i="26" s="1"/>
  <c r="U5" i="26"/>
  <c r="I5" i="26"/>
  <c r="W4" i="26"/>
  <c r="K4" i="26"/>
  <c r="W3" i="26"/>
  <c r="W5" i="26" s="1"/>
  <c r="Q3" i="26"/>
  <c r="K3" i="26"/>
  <c r="K5" i="26" s="1"/>
  <c r="Y5" i="26" s="1"/>
  <c r="AB35" i="25"/>
  <c r="AB29" i="25"/>
  <c r="U29" i="25"/>
  <c r="K29" i="25"/>
  <c r="I29" i="25"/>
  <c r="K28" i="25"/>
  <c r="K27" i="25"/>
  <c r="W26" i="25"/>
  <c r="K26" i="25"/>
  <c r="W25" i="25"/>
  <c r="W29" i="25" s="1"/>
  <c r="K25" i="25"/>
  <c r="AB23" i="25"/>
  <c r="U23" i="25"/>
  <c r="I23" i="25"/>
  <c r="K22" i="25"/>
  <c r="W21" i="25"/>
  <c r="K21" i="25"/>
  <c r="W20" i="25"/>
  <c r="K20" i="25"/>
  <c r="W19" i="25"/>
  <c r="K19" i="25"/>
  <c r="W18" i="25"/>
  <c r="K18" i="25"/>
  <c r="W17" i="25"/>
  <c r="W23" i="25" s="1"/>
  <c r="K17" i="25"/>
  <c r="K23" i="25" s="1"/>
  <c r="AB15" i="25"/>
  <c r="U15" i="25"/>
  <c r="I15" i="25"/>
  <c r="K14" i="25"/>
  <c r="W13" i="25"/>
  <c r="W15" i="25" s="1"/>
  <c r="K13" i="25"/>
  <c r="W12" i="25"/>
  <c r="K12" i="25"/>
  <c r="W11" i="25"/>
  <c r="K11" i="25"/>
  <c r="W10" i="25"/>
  <c r="K10" i="25"/>
  <c r="K15" i="25" s="1"/>
  <c r="AB8" i="25"/>
  <c r="AB32" i="25" s="1"/>
  <c r="AB33" i="25" s="1"/>
  <c r="U8" i="25"/>
  <c r="I8" i="25"/>
  <c r="K7" i="25"/>
  <c r="K6" i="25"/>
  <c r="W5" i="25"/>
  <c r="K5" i="25"/>
  <c r="W4" i="25"/>
  <c r="K4" i="25"/>
  <c r="W3" i="25"/>
  <c r="W8" i="25" s="1"/>
  <c r="K3" i="25"/>
  <c r="K8" i="25" s="1"/>
  <c r="Y8" i="25" s="1"/>
  <c r="Y10" i="28" l="1"/>
  <c r="Y19" i="28"/>
  <c r="Y52" i="26"/>
  <c r="Y10" i="26"/>
  <c r="Y43" i="26"/>
  <c r="Y23" i="26"/>
  <c r="Y29" i="25"/>
  <c r="Y15" i="25"/>
  <c r="Y23" i="25"/>
  <c r="AB87" i="24" l="1"/>
  <c r="U87" i="24"/>
  <c r="K87" i="24"/>
  <c r="I87" i="24"/>
  <c r="K86" i="24"/>
  <c r="K85" i="24"/>
  <c r="K84" i="24"/>
  <c r="K83" i="24"/>
  <c r="W82" i="24"/>
  <c r="K82" i="24"/>
  <c r="W81" i="24"/>
  <c r="W87" i="24" s="1"/>
  <c r="K81" i="24"/>
  <c r="AB79" i="24"/>
  <c r="I79" i="24"/>
  <c r="K78" i="24"/>
  <c r="K77" i="24"/>
  <c r="K76" i="24"/>
  <c r="K75" i="24"/>
  <c r="K74" i="24"/>
  <c r="K73" i="24"/>
  <c r="K72" i="24"/>
  <c r="K79" i="24" s="1"/>
  <c r="K71" i="24"/>
  <c r="AB69" i="24"/>
  <c r="U69" i="24"/>
  <c r="O69" i="24"/>
  <c r="I69" i="24"/>
  <c r="K68" i="24"/>
  <c r="W67" i="24"/>
  <c r="K67" i="24"/>
  <c r="W66" i="24"/>
  <c r="K66" i="24"/>
  <c r="W65" i="24"/>
  <c r="K65" i="24"/>
  <c r="W64" i="24"/>
  <c r="Q64" i="24"/>
  <c r="K64" i="24"/>
  <c r="W63" i="24"/>
  <c r="Q63" i="24"/>
  <c r="K63" i="24"/>
  <c r="W62" i="24"/>
  <c r="Q62" i="24"/>
  <c r="K62" i="24"/>
  <c r="W61" i="24"/>
  <c r="Q61" i="24"/>
  <c r="K61" i="24"/>
  <c r="K69" i="24" s="1"/>
  <c r="W60" i="24"/>
  <c r="W69" i="24" s="1"/>
  <c r="Q60" i="24"/>
  <c r="K60" i="24"/>
  <c r="W59" i="24"/>
  <c r="Q59" i="24"/>
  <c r="Q69" i="24" s="1"/>
  <c r="K59" i="24"/>
  <c r="AB57" i="24"/>
  <c r="W57" i="24"/>
  <c r="U57" i="24"/>
  <c r="O57" i="24"/>
  <c r="I57" i="24"/>
  <c r="W56" i="24"/>
  <c r="W55" i="24"/>
  <c r="W54" i="24"/>
  <c r="W53" i="24"/>
  <c r="W52" i="24"/>
  <c r="K52" i="24"/>
  <c r="W51" i="24"/>
  <c r="Q51" i="24"/>
  <c r="K51" i="24"/>
  <c r="K57" i="24" s="1"/>
  <c r="Y57" i="24" s="1"/>
  <c r="W50" i="24"/>
  <c r="Q50" i="24"/>
  <c r="Q57" i="24" s="1"/>
  <c r="K50" i="24"/>
  <c r="AB48" i="24"/>
  <c r="U48" i="24"/>
  <c r="Q48" i="24"/>
  <c r="O48" i="24"/>
  <c r="K48" i="24"/>
  <c r="Y48" i="24" s="1"/>
  <c r="I48" i="24"/>
  <c r="W47" i="24"/>
  <c r="K47" i="24"/>
  <c r="W46" i="24"/>
  <c r="K46" i="24"/>
  <c r="W45" i="24"/>
  <c r="K45" i="24"/>
  <c r="W44" i="24"/>
  <c r="K44" i="24"/>
  <c r="W43" i="24"/>
  <c r="K43" i="24"/>
  <c r="W42" i="24"/>
  <c r="K42" i="24"/>
  <c r="W41" i="24"/>
  <c r="K41" i="24"/>
  <c r="W40" i="24"/>
  <c r="Q40" i="24"/>
  <c r="K40" i="24"/>
  <c r="W39" i="24"/>
  <c r="W48" i="24" s="1"/>
  <c r="Q39" i="24"/>
  <c r="K39" i="24"/>
  <c r="AB37" i="24"/>
  <c r="W37" i="24"/>
  <c r="U37" i="24"/>
  <c r="I37" i="24"/>
  <c r="K36" i="24"/>
  <c r="K35" i="24"/>
  <c r="K34" i="24"/>
  <c r="W33" i="24"/>
  <c r="K33" i="24"/>
  <c r="W32" i="24"/>
  <c r="K32" i="24"/>
  <c r="W31" i="24"/>
  <c r="K31" i="24"/>
  <c r="W30" i="24"/>
  <c r="K30" i="24"/>
  <c r="W29" i="24"/>
  <c r="K29" i="24"/>
  <c r="W28" i="24"/>
  <c r="K28" i="24"/>
  <c r="W27" i="24"/>
  <c r="K27" i="24"/>
  <c r="W26" i="24"/>
  <c r="K26" i="24"/>
  <c r="K37" i="24" s="1"/>
  <c r="Y37" i="24" s="1"/>
  <c r="AB24" i="24"/>
  <c r="U24" i="24"/>
  <c r="O24" i="24"/>
  <c r="I24" i="24"/>
  <c r="K23" i="24"/>
  <c r="K22" i="24"/>
  <c r="K21" i="24"/>
  <c r="K20" i="24"/>
  <c r="K19" i="24"/>
  <c r="K18" i="24"/>
  <c r="K17" i="24"/>
  <c r="K16" i="24"/>
  <c r="W15" i="24"/>
  <c r="K15" i="24"/>
  <c r="W14" i="24"/>
  <c r="Q14" i="24"/>
  <c r="K14" i="24"/>
  <c r="W13" i="24"/>
  <c r="Q13" i="24"/>
  <c r="K13" i="24"/>
  <c r="W12" i="24"/>
  <c r="Q12" i="24"/>
  <c r="K12" i="24"/>
  <c r="W11" i="24"/>
  <c r="Q11" i="24"/>
  <c r="K11" i="24"/>
  <c r="W10" i="24"/>
  <c r="W24" i="24" s="1"/>
  <c r="Q10" i="24"/>
  <c r="Q24" i="24" s="1"/>
  <c r="K10" i="24"/>
  <c r="K24" i="24" s="1"/>
  <c r="AB8" i="24"/>
  <c r="AB90" i="24" s="1"/>
  <c r="AB91" i="24" s="1"/>
  <c r="AB92" i="24" s="1"/>
  <c r="AB93" i="24" s="1"/>
  <c r="U8" i="24"/>
  <c r="I8" i="24"/>
  <c r="K7" i="24"/>
  <c r="K6" i="24"/>
  <c r="W5" i="24"/>
  <c r="K5" i="24"/>
  <c r="W4" i="24"/>
  <c r="K4" i="24"/>
  <c r="K8" i="24" s="1"/>
  <c r="W3" i="24"/>
  <c r="W8" i="24" s="1"/>
  <c r="K3" i="24"/>
  <c r="AB16" i="23"/>
  <c r="AB10" i="23"/>
  <c r="W10" i="23"/>
  <c r="U10" i="23"/>
  <c r="I10" i="23"/>
  <c r="K9" i="23"/>
  <c r="W8" i="23"/>
  <c r="K8" i="23"/>
  <c r="W7" i="23"/>
  <c r="K7" i="23"/>
  <c r="W6" i="23"/>
  <c r="K6" i="23"/>
  <c r="W5" i="23"/>
  <c r="K5" i="23"/>
  <c r="W4" i="23"/>
  <c r="K4" i="23"/>
  <c r="W3" i="23"/>
  <c r="K3" i="23"/>
  <c r="K10" i="23" s="1"/>
  <c r="Y10" i="23" s="1"/>
  <c r="Y69" i="24" l="1"/>
  <c r="Y8" i="24"/>
  <c r="Y87" i="24"/>
  <c r="Y24" i="24"/>
  <c r="AB10" i="22"/>
  <c r="AB11" i="22" s="1"/>
  <c r="AB12" i="22" s="1"/>
  <c r="AB6" i="22"/>
  <c r="W6" i="22"/>
  <c r="Y6" i="22" s="1"/>
  <c r="U6" i="22"/>
  <c r="W5" i="22"/>
  <c r="W4" i="22"/>
  <c r="W3" i="22"/>
  <c r="Q3" i="22"/>
  <c r="K3" i="22"/>
  <c r="AB104" i="21"/>
  <c r="U104" i="21"/>
  <c r="I104" i="21"/>
  <c r="W102" i="21"/>
  <c r="K102" i="21"/>
  <c r="W101" i="21"/>
  <c r="K101" i="21"/>
  <c r="W100" i="21"/>
  <c r="K100" i="21"/>
  <c r="W99" i="21"/>
  <c r="K99" i="21"/>
  <c r="W98" i="21"/>
  <c r="W104" i="21" s="1"/>
  <c r="K98" i="21"/>
  <c r="K104" i="21" s="1"/>
  <c r="AB96" i="21"/>
  <c r="U96" i="21"/>
  <c r="O96" i="21"/>
  <c r="I96" i="21"/>
  <c r="K95" i="21"/>
  <c r="K94" i="21"/>
  <c r="W93" i="21"/>
  <c r="K93" i="21"/>
  <c r="W92" i="21"/>
  <c r="Q92" i="21"/>
  <c r="Q96" i="21" s="1"/>
  <c r="K92" i="21"/>
  <c r="K96" i="21" s="1"/>
  <c r="Y96" i="21" s="1"/>
  <c r="W91" i="21"/>
  <c r="Q91" i="21"/>
  <c r="K91" i="21"/>
  <c r="W90" i="21"/>
  <c r="W96" i="21" s="1"/>
  <c r="Q90" i="21"/>
  <c r="K90" i="21"/>
  <c r="AB88" i="21"/>
  <c r="W88" i="21"/>
  <c r="U88" i="21"/>
  <c r="I88" i="21"/>
  <c r="K87" i="21"/>
  <c r="W86" i="21"/>
  <c r="K86" i="21"/>
  <c r="W85" i="21"/>
  <c r="K85" i="21"/>
  <c r="W84" i="21"/>
  <c r="K84" i="21"/>
  <c r="W83" i="21"/>
  <c r="K83" i="21"/>
  <c r="W82" i="21"/>
  <c r="K82" i="21"/>
  <c r="K88" i="21" s="1"/>
  <c r="Y88" i="21" s="1"/>
  <c r="AB80" i="21"/>
  <c r="K80" i="21"/>
  <c r="I80" i="21"/>
  <c r="K79" i="21"/>
  <c r="K78" i="21"/>
  <c r="K77" i="21"/>
  <c r="K76" i="21"/>
  <c r="K75" i="21"/>
  <c r="I72" i="21"/>
  <c r="U71" i="21"/>
  <c r="K70" i="21"/>
  <c r="K69" i="21"/>
  <c r="W68" i="21"/>
  <c r="K68" i="21"/>
  <c r="W67" i="21"/>
  <c r="K67" i="21"/>
  <c r="K72" i="21" s="1"/>
  <c r="W66" i="21"/>
  <c r="K66" i="21"/>
  <c r="W65" i="21"/>
  <c r="W71" i="21" s="1"/>
  <c r="K65" i="21"/>
  <c r="AB63" i="21"/>
  <c r="U63" i="21"/>
  <c r="I63" i="21"/>
  <c r="W61" i="21"/>
  <c r="W60" i="21"/>
  <c r="K60" i="21"/>
  <c r="W59" i="21"/>
  <c r="K59" i="21"/>
  <c r="W58" i="21"/>
  <c r="W63" i="21" s="1"/>
  <c r="K58" i="21"/>
  <c r="W57" i="21"/>
  <c r="K57" i="21"/>
  <c r="K63" i="21" s="1"/>
  <c r="Y63" i="21" s="1"/>
  <c r="AB55" i="21"/>
  <c r="U55" i="21"/>
  <c r="K55" i="21"/>
  <c r="I55" i="21"/>
  <c r="W53" i="21"/>
  <c r="K53" i="21"/>
  <c r="W52" i="21"/>
  <c r="K52" i="21"/>
  <c r="W51" i="21"/>
  <c r="K51" i="21"/>
  <c r="W50" i="21"/>
  <c r="W55" i="21" s="1"/>
  <c r="K50" i="21"/>
  <c r="AB48" i="21"/>
  <c r="U48" i="21"/>
  <c r="I48" i="21"/>
  <c r="W46" i="21"/>
  <c r="K46" i="21"/>
  <c r="W45" i="21"/>
  <c r="K45" i="21"/>
  <c r="W44" i="21"/>
  <c r="K44" i="21"/>
  <c r="W43" i="21"/>
  <c r="K43" i="21"/>
  <c r="K48" i="21" s="1"/>
  <c r="Y48" i="21" s="1"/>
  <c r="W42" i="21"/>
  <c r="W48" i="21" s="1"/>
  <c r="K42" i="21"/>
  <c r="AB40" i="21"/>
  <c r="U40" i="21"/>
  <c r="I40" i="21"/>
  <c r="W38" i="21"/>
  <c r="K38" i="21"/>
  <c r="W37" i="21"/>
  <c r="K37" i="21"/>
  <c r="W36" i="21"/>
  <c r="K36" i="21"/>
  <c r="W35" i="21"/>
  <c r="W40" i="21" s="1"/>
  <c r="K35" i="21"/>
  <c r="K40" i="21" s="1"/>
  <c r="K33" i="21"/>
  <c r="I33" i="21"/>
  <c r="AB32" i="21"/>
  <c r="U32" i="21"/>
  <c r="K32" i="21"/>
  <c r="K31" i="21"/>
  <c r="W30" i="21"/>
  <c r="K30" i="21"/>
  <c r="W29" i="21"/>
  <c r="K29" i="21"/>
  <c r="W28" i="21"/>
  <c r="K28" i="21"/>
  <c r="W27" i="21"/>
  <c r="W32" i="21" s="1"/>
  <c r="K27" i="21"/>
  <c r="AB25" i="21"/>
  <c r="U25" i="21"/>
  <c r="I25" i="21"/>
  <c r="K24" i="21"/>
  <c r="W23" i="21"/>
  <c r="W25" i="21" s="1"/>
  <c r="K23" i="21"/>
  <c r="W22" i="21"/>
  <c r="K22" i="21"/>
  <c r="W21" i="21"/>
  <c r="K21" i="21"/>
  <c r="K25" i="21" s="1"/>
  <c r="AB19" i="21"/>
  <c r="U19" i="21"/>
  <c r="I19" i="21"/>
  <c r="K18" i="21"/>
  <c r="W17" i="21"/>
  <c r="K17" i="21"/>
  <c r="W16" i="21"/>
  <c r="K16" i="21"/>
  <c r="W15" i="21"/>
  <c r="W19" i="21" s="1"/>
  <c r="K15" i="21"/>
  <c r="K19" i="21" s="1"/>
  <c r="Y19" i="21" s="1"/>
  <c r="AB13" i="21"/>
  <c r="U13" i="21"/>
  <c r="I13" i="21"/>
  <c r="K12" i="21"/>
  <c r="K11" i="21"/>
  <c r="W10" i="21"/>
  <c r="K10" i="21"/>
  <c r="W9" i="21"/>
  <c r="K9" i="21"/>
  <c r="W8" i="21"/>
  <c r="W13" i="21" s="1"/>
  <c r="K8" i="21"/>
  <c r="K13" i="21" s="1"/>
  <c r="Y13" i="21" s="1"/>
  <c r="AB6" i="21"/>
  <c r="AB107" i="21" s="1"/>
  <c r="AB108" i="21" s="1"/>
  <c r="AB109" i="21" s="1"/>
  <c r="U6" i="21"/>
  <c r="I6" i="21"/>
  <c r="K5" i="21"/>
  <c r="W4" i="21"/>
  <c r="W6" i="21" s="1"/>
  <c r="K4" i="21"/>
  <c r="W3" i="21"/>
  <c r="K3" i="21"/>
  <c r="K6" i="21" s="1"/>
  <c r="Y6" i="21" s="1"/>
  <c r="Y104" i="21" l="1"/>
  <c r="Y32" i="21"/>
  <c r="Y55" i="21"/>
  <c r="Y25" i="21"/>
  <c r="Y40" i="21"/>
  <c r="AB20" i="20" l="1"/>
  <c r="AB18" i="20"/>
  <c r="AB14" i="20"/>
  <c r="U14" i="20"/>
  <c r="I14" i="20"/>
  <c r="K13" i="20"/>
  <c r="K12" i="20"/>
  <c r="K11" i="20"/>
  <c r="K10" i="20"/>
  <c r="K9" i="20"/>
  <c r="K8" i="20"/>
  <c r="W7" i="20"/>
  <c r="K7" i="20"/>
  <c r="W6" i="20"/>
  <c r="K6" i="20"/>
  <c r="W5" i="20"/>
  <c r="K5" i="20"/>
  <c r="W4" i="20"/>
  <c r="K4" i="20"/>
  <c r="W3" i="20"/>
  <c r="W14" i="20" s="1"/>
  <c r="K3" i="20"/>
  <c r="K14" i="20" s="1"/>
  <c r="Y14" i="20" s="1"/>
  <c r="AB12" i="19" l="1"/>
  <c r="AB8" i="19"/>
  <c r="U8" i="19"/>
  <c r="I8" i="19"/>
  <c r="K7" i="19"/>
  <c r="W6" i="19"/>
  <c r="W8" i="19" s="1"/>
  <c r="K6" i="19"/>
  <c r="W5" i="19"/>
  <c r="K5" i="19"/>
  <c r="W4" i="19"/>
  <c r="K4" i="19"/>
  <c r="W3" i="19"/>
  <c r="K3" i="19"/>
  <c r="K8" i="19" s="1"/>
  <c r="Y8" i="19" l="1"/>
  <c r="AB15" i="18"/>
  <c r="U9" i="18"/>
  <c r="W8" i="18"/>
  <c r="W7" i="18"/>
  <c r="W9" i="18" s="1"/>
  <c r="Y9" i="18" s="1"/>
  <c r="K7" i="18"/>
  <c r="W3" i="18"/>
  <c r="AB17" i="17"/>
  <c r="AB13" i="17"/>
  <c r="U13" i="17"/>
  <c r="I13" i="17"/>
  <c r="K12" i="17"/>
  <c r="W11" i="17"/>
  <c r="K11" i="17"/>
  <c r="W10" i="17"/>
  <c r="K10" i="17"/>
  <c r="W9" i="17"/>
  <c r="W13" i="17" s="1"/>
  <c r="K9" i="17"/>
  <c r="K13" i="17" s="1"/>
  <c r="AB7" i="17"/>
  <c r="U7" i="17"/>
  <c r="I7" i="17"/>
  <c r="K6" i="17"/>
  <c r="K5" i="17"/>
  <c r="W4" i="17"/>
  <c r="K4" i="17"/>
  <c r="K7" i="17" s="1"/>
  <c r="W3" i="17"/>
  <c r="W7" i="17" s="1"/>
  <c r="K3" i="17"/>
  <c r="Y13" i="17" l="1"/>
  <c r="Y7" i="17"/>
  <c r="AB51" i="16" l="1"/>
  <c r="U51" i="16"/>
  <c r="O51" i="16"/>
  <c r="I51" i="16"/>
  <c r="Q50" i="16"/>
  <c r="Q49" i="16"/>
  <c r="K49" i="16"/>
  <c r="Q48" i="16"/>
  <c r="K48" i="16"/>
  <c r="Q47" i="16"/>
  <c r="Q51" i="16" s="1"/>
  <c r="K47" i="16"/>
  <c r="W46" i="16"/>
  <c r="Q46" i="16"/>
  <c r="K46" i="16"/>
  <c r="W45" i="16"/>
  <c r="Q45" i="16"/>
  <c r="K45" i="16"/>
  <c r="W44" i="16"/>
  <c r="W51" i="16" s="1"/>
  <c r="Q44" i="16"/>
  <c r="K44" i="16"/>
  <c r="K51" i="16" s="1"/>
  <c r="Y51" i="16" s="1"/>
  <c r="AB42" i="16"/>
  <c r="U42" i="16"/>
  <c r="Q42" i="16"/>
  <c r="O42" i="16"/>
  <c r="I42" i="16"/>
  <c r="K41" i="16"/>
  <c r="K40" i="16"/>
  <c r="W39" i="16"/>
  <c r="K39" i="16"/>
  <c r="W38" i="16"/>
  <c r="K38" i="16"/>
  <c r="W37" i="16"/>
  <c r="Q37" i="16"/>
  <c r="K37" i="16"/>
  <c r="W36" i="16"/>
  <c r="W42" i="16" s="1"/>
  <c r="Q36" i="16"/>
  <c r="K36" i="16"/>
  <c r="K42" i="16" s="1"/>
  <c r="Y42" i="16" s="1"/>
  <c r="AB34" i="16"/>
  <c r="U34" i="16"/>
  <c r="O34" i="16"/>
  <c r="I34" i="16"/>
  <c r="K33" i="16"/>
  <c r="K32" i="16"/>
  <c r="K31" i="16"/>
  <c r="K30" i="16"/>
  <c r="K29" i="16"/>
  <c r="K28" i="16"/>
  <c r="W27" i="16"/>
  <c r="Q27" i="16"/>
  <c r="K27" i="16"/>
  <c r="W26" i="16"/>
  <c r="Q26" i="16"/>
  <c r="K26" i="16"/>
  <c r="W25" i="16"/>
  <c r="Q25" i="16"/>
  <c r="K25" i="16"/>
  <c r="W24" i="16"/>
  <c r="Q24" i="16"/>
  <c r="K24" i="16"/>
  <c r="W23" i="16"/>
  <c r="Q23" i="16"/>
  <c r="K23" i="16"/>
  <c r="W22" i="16"/>
  <c r="Q22" i="16"/>
  <c r="K22" i="16"/>
  <c r="W21" i="16"/>
  <c r="Q21" i="16"/>
  <c r="K21" i="16"/>
  <c r="W20" i="16"/>
  <c r="W34" i="16" s="1"/>
  <c r="Q20" i="16"/>
  <c r="Q34" i="16" s="1"/>
  <c r="K20" i="16"/>
  <c r="K34" i="16" s="1"/>
  <c r="Y34" i="16" s="1"/>
  <c r="AB18" i="16"/>
  <c r="AB54" i="16" s="1"/>
  <c r="AB55" i="16" s="1"/>
  <c r="AB56" i="16" s="1"/>
  <c r="AB57" i="16" s="1"/>
  <c r="U18" i="16"/>
  <c r="I18" i="16"/>
  <c r="K17" i="16"/>
  <c r="K16" i="16"/>
  <c r="K15" i="16"/>
  <c r="K14" i="16"/>
  <c r="K13" i="16"/>
  <c r="K12" i="16"/>
  <c r="K11" i="16"/>
  <c r="K10" i="16"/>
  <c r="K9" i="16"/>
  <c r="K8" i="16"/>
  <c r="W7" i="16"/>
  <c r="K7" i="16"/>
  <c r="W6" i="16"/>
  <c r="W18" i="16" s="1"/>
  <c r="K6" i="16"/>
  <c r="W5" i="16"/>
  <c r="K5" i="16"/>
  <c r="W4" i="16"/>
  <c r="K4" i="16"/>
  <c r="W3" i="16"/>
  <c r="K3" i="16"/>
  <c r="K18" i="16" s="1"/>
  <c r="AB12" i="15"/>
  <c r="AB13" i="15" s="1"/>
  <c r="AB14" i="15" s="1"/>
  <c r="AB8" i="15"/>
  <c r="U8" i="15"/>
  <c r="I8" i="15"/>
  <c r="K7" i="15"/>
  <c r="W6" i="15"/>
  <c r="K6" i="15"/>
  <c r="W5" i="15"/>
  <c r="K5" i="15"/>
  <c r="W4" i="15"/>
  <c r="K4" i="15"/>
  <c r="K8" i="15" s="1"/>
  <c r="W3" i="15"/>
  <c r="W8" i="15" s="1"/>
  <c r="K3" i="15"/>
  <c r="AB16" i="14"/>
  <c r="I16" i="14"/>
  <c r="K15" i="14"/>
  <c r="K16" i="14" s="1"/>
  <c r="K14" i="14"/>
  <c r="K13" i="14"/>
  <c r="K12" i="14"/>
  <c r="K11" i="14"/>
  <c r="AB9" i="14"/>
  <c r="I9" i="14"/>
  <c r="K8" i="14"/>
  <c r="K9" i="14" s="1"/>
  <c r="K7" i="14"/>
  <c r="K6" i="14"/>
  <c r="K5" i="14"/>
  <c r="K4" i="14"/>
  <c r="K3" i="14"/>
  <c r="Y18" i="16" l="1"/>
  <c r="Y8" i="15"/>
  <c r="AB24" i="13"/>
  <c r="AB20" i="13"/>
  <c r="U20" i="13"/>
  <c r="I20" i="13"/>
  <c r="K19" i="13"/>
  <c r="W18" i="13"/>
  <c r="W20" i="13" s="1"/>
  <c r="K18" i="13"/>
  <c r="W17" i="13"/>
  <c r="K17" i="13"/>
  <c r="W16" i="13"/>
  <c r="K16" i="13"/>
  <c r="W15" i="13"/>
  <c r="K15" i="13"/>
  <c r="K20" i="13" s="1"/>
  <c r="AB13" i="13"/>
  <c r="U13" i="13"/>
  <c r="I13" i="13"/>
  <c r="K12" i="13"/>
  <c r="W11" i="13"/>
  <c r="K11" i="13"/>
  <c r="W10" i="13"/>
  <c r="W13" i="13" s="1"/>
  <c r="K10" i="13"/>
  <c r="K13" i="13" s="1"/>
  <c r="Y13" i="13" s="1"/>
  <c r="AB8" i="13"/>
  <c r="U8" i="13"/>
  <c r="O8" i="13"/>
  <c r="Q7" i="13"/>
  <c r="W6" i="13"/>
  <c r="Q6" i="13"/>
  <c r="W5" i="13"/>
  <c r="Q5" i="13"/>
  <c r="W4" i="13"/>
  <c r="Q4" i="13"/>
  <c r="W3" i="13"/>
  <c r="W8" i="13" s="1"/>
  <c r="Q3" i="13"/>
  <c r="Q8" i="13" s="1"/>
  <c r="Y20" i="13" l="1"/>
  <c r="Y8" i="13"/>
  <c r="AB67" i="12"/>
  <c r="U67" i="12"/>
  <c r="I67" i="12"/>
  <c r="K66" i="12"/>
  <c r="W65" i="12"/>
  <c r="K65" i="12"/>
  <c r="W64" i="12"/>
  <c r="K64" i="12"/>
  <c r="W63" i="12"/>
  <c r="K63" i="12"/>
  <c r="W62" i="12"/>
  <c r="K62" i="12"/>
  <c r="W61" i="12"/>
  <c r="K61" i="12"/>
  <c r="W60" i="12"/>
  <c r="W67" i="12" s="1"/>
  <c r="K60" i="12"/>
  <c r="K67" i="12" s="1"/>
  <c r="AB58" i="12"/>
  <c r="U58" i="12"/>
  <c r="I58" i="12"/>
  <c r="W57" i="12"/>
  <c r="K57" i="12"/>
  <c r="W56" i="12"/>
  <c r="K56" i="12"/>
  <c r="W55" i="12"/>
  <c r="W58" i="12" s="1"/>
  <c r="K55" i="12"/>
  <c r="K58" i="12" s="1"/>
  <c r="W54" i="12"/>
  <c r="K54" i="12"/>
  <c r="W53" i="12"/>
  <c r="K53" i="12"/>
  <c r="AB51" i="12"/>
  <c r="U51" i="12"/>
  <c r="I51" i="12"/>
  <c r="K50" i="12"/>
  <c r="K49" i="12"/>
  <c r="W48" i="12"/>
  <c r="K48" i="12"/>
  <c r="W47" i="12"/>
  <c r="W51" i="12" s="1"/>
  <c r="K47" i="12"/>
  <c r="K51" i="12" s="1"/>
  <c r="Y51" i="12" s="1"/>
  <c r="W46" i="12"/>
  <c r="K46" i="12"/>
  <c r="W45" i="12"/>
  <c r="K45" i="12"/>
  <c r="AB43" i="12"/>
  <c r="U43" i="12"/>
  <c r="I43" i="12"/>
  <c r="K42" i="12"/>
  <c r="K41" i="12"/>
  <c r="K40" i="12"/>
  <c r="W39" i="12"/>
  <c r="K39" i="12"/>
  <c r="W38" i="12"/>
  <c r="W43" i="12" s="1"/>
  <c r="K38" i="12"/>
  <c r="W37" i="12"/>
  <c r="K37" i="12"/>
  <c r="W36" i="12"/>
  <c r="K36" i="12"/>
  <c r="K43" i="12" s="1"/>
  <c r="Y43" i="12" s="1"/>
  <c r="AB34" i="12"/>
  <c r="U34" i="12"/>
  <c r="I34" i="12"/>
  <c r="K33" i="12"/>
  <c r="K32" i="12"/>
  <c r="W31" i="12"/>
  <c r="K31" i="12"/>
  <c r="W30" i="12"/>
  <c r="W34" i="12" s="1"/>
  <c r="K30" i="12"/>
  <c r="W29" i="12"/>
  <c r="K29" i="12"/>
  <c r="W28" i="12"/>
  <c r="K28" i="12"/>
  <c r="K34" i="12" s="1"/>
  <c r="AB26" i="12"/>
  <c r="W26" i="12"/>
  <c r="U26" i="12"/>
  <c r="I26" i="12"/>
  <c r="K25" i="12"/>
  <c r="K24" i="12"/>
  <c r="K23" i="12"/>
  <c r="K22" i="12"/>
  <c r="K21" i="12"/>
  <c r="W20" i="12"/>
  <c r="K20" i="12"/>
  <c r="W19" i="12"/>
  <c r="K19" i="12"/>
  <c r="W18" i="12"/>
  <c r="K18" i="12"/>
  <c r="K26" i="12" s="1"/>
  <c r="Y26" i="12" s="1"/>
  <c r="AB16" i="12"/>
  <c r="I16" i="12"/>
  <c r="K15" i="12"/>
  <c r="K14" i="12"/>
  <c r="K13" i="12"/>
  <c r="K12" i="12"/>
  <c r="W11" i="12"/>
  <c r="K11" i="12"/>
  <c r="K16" i="12" s="1"/>
  <c r="Y16" i="12" s="1"/>
  <c r="AB9" i="12"/>
  <c r="AB70" i="12" s="1"/>
  <c r="W9" i="12"/>
  <c r="U9" i="12"/>
  <c r="I9" i="12"/>
  <c r="K8" i="12"/>
  <c r="K7" i="12"/>
  <c r="K6" i="12"/>
  <c r="W5" i="12"/>
  <c r="K5" i="12"/>
  <c r="W4" i="12"/>
  <c r="K4" i="12"/>
  <c r="W3" i="12"/>
  <c r="K3" i="12"/>
  <c r="K9" i="12" s="1"/>
  <c r="Y9" i="12" s="1"/>
  <c r="Y67" i="12" l="1"/>
  <c r="Y34" i="12"/>
  <c r="Y58" i="12"/>
  <c r="AB24" i="11" l="1"/>
  <c r="U24" i="11"/>
  <c r="I24" i="11"/>
  <c r="K23" i="11"/>
  <c r="K22" i="11"/>
  <c r="W21" i="11"/>
  <c r="K21" i="11"/>
  <c r="W20" i="11"/>
  <c r="W24" i="11" s="1"/>
  <c r="K20" i="11"/>
  <c r="W19" i="11"/>
  <c r="K19" i="11"/>
  <c r="K24" i="11" s="1"/>
  <c r="AB17" i="11"/>
  <c r="U17" i="11"/>
  <c r="I17" i="11"/>
  <c r="K16" i="11"/>
  <c r="W15" i="11"/>
  <c r="K15" i="11"/>
  <c r="W14" i="11"/>
  <c r="K14" i="11"/>
  <c r="W13" i="11"/>
  <c r="K13" i="11"/>
  <c r="K17" i="11" s="1"/>
  <c r="W12" i="11"/>
  <c r="W17" i="11" s="1"/>
  <c r="K12" i="11"/>
  <c r="AB10" i="11"/>
  <c r="AB27" i="11" s="1"/>
  <c r="U10" i="11"/>
  <c r="I10" i="11"/>
  <c r="K9" i="11"/>
  <c r="K8" i="11"/>
  <c r="W7" i="11"/>
  <c r="K7" i="11"/>
  <c r="W6" i="11"/>
  <c r="K6" i="11"/>
  <c r="W5" i="11"/>
  <c r="K5" i="11"/>
  <c r="W4" i="11"/>
  <c r="K4" i="11"/>
  <c r="W3" i="11"/>
  <c r="W10" i="11" s="1"/>
  <c r="K3" i="11"/>
  <c r="K10" i="11" s="1"/>
  <c r="Y10" i="11" s="1"/>
  <c r="Y17" i="11" l="1"/>
  <c r="Y24" i="11"/>
  <c r="AB60" i="10" l="1"/>
  <c r="U60" i="10"/>
  <c r="I60" i="10"/>
  <c r="K59" i="10"/>
  <c r="K58" i="10"/>
  <c r="W57" i="10"/>
  <c r="K57" i="10"/>
  <c r="K60" i="10" s="1"/>
  <c r="W56" i="10"/>
  <c r="W60" i="10" s="1"/>
  <c r="K56" i="10"/>
  <c r="AB54" i="10"/>
  <c r="U54" i="10"/>
  <c r="I54" i="10"/>
  <c r="K53" i="10"/>
  <c r="K52" i="10"/>
  <c r="W51" i="10"/>
  <c r="K51" i="10"/>
  <c r="W50" i="10"/>
  <c r="K50" i="10"/>
  <c r="W49" i="10"/>
  <c r="W54" i="10" s="1"/>
  <c r="K49" i="10"/>
  <c r="K54" i="10" s="1"/>
  <c r="Y54" i="10" s="1"/>
  <c r="W45" i="10"/>
  <c r="AB43" i="10"/>
  <c r="U43" i="10"/>
  <c r="I43" i="10"/>
  <c r="K42" i="10"/>
  <c r="K41" i="10"/>
  <c r="K40" i="10"/>
  <c r="W39" i="10"/>
  <c r="K39" i="10"/>
  <c r="W38" i="10"/>
  <c r="W43" i="10" s="1"/>
  <c r="K38" i="10"/>
  <c r="K43" i="10" s="1"/>
  <c r="Y43" i="10" s="1"/>
  <c r="AB36" i="10"/>
  <c r="W36" i="10"/>
  <c r="U36" i="10"/>
  <c r="I36" i="10"/>
  <c r="K35" i="10"/>
  <c r="W34" i="10"/>
  <c r="K34" i="10"/>
  <c r="W33" i="10"/>
  <c r="K33" i="10"/>
  <c r="K36" i="10" s="1"/>
  <c r="Y36" i="10" s="1"/>
  <c r="AB31" i="10"/>
  <c r="U31" i="10"/>
  <c r="I31" i="10"/>
  <c r="W29" i="10"/>
  <c r="K29" i="10"/>
  <c r="W28" i="10"/>
  <c r="K28" i="10"/>
  <c r="W27" i="10"/>
  <c r="K27" i="10"/>
  <c r="W26" i="10"/>
  <c r="W31" i="10" s="1"/>
  <c r="K26" i="10"/>
  <c r="K31" i="10" s="1"/>
  <c r="Y31" i="10" s="1"/>
  <c r="AB24" i="10"/>
  <c r="U24" i="10"/>
  <c r="I24" i="10"/>
  <c r="W22" i="10"/>
  <c r="K22" i="10"/>
  <c r="W21" i="10"/>
  <c r="K21" i="10"/>
  <c r="W20" i="10"/>
  <c r="K20" i="10"/>
  <c r="W19" i="10"/>
  <c r="K19" i="10"/>
  <c r="W18" i="10"/>
  <c r="W24" i="10" s="1"/>
  <c r="K18" i="10"/>
  <c r="K24" i="10" s="1"/>
  <c r="Y24" i="10" s="1"/>
  <c r="AB16" i="10"/>
  <c r="U16" i="10"/>
  <c r="I16" i="10"/>
  <c r="K15" i="10"/>
  <c r="K14" i="10"/>
  <c r="W13" i="10"/>
  <c r="K13" i="10"/>
  <c r="W12" i="10"/>
  <c r="K12" i="10"/>
  <c r="W11" i="10"/>
  <c r="W16" i="10" s="1"/>
  <c r="K11" i="10"/>
  <c r="K16" i="10" s="1"/>
  <c r="Y16" i="10" s="1"/>
  <c r="AB9" i="10"/>
  <c r="AB63" i="10" s="1"/>
  <c r="W9" i="10"/>
  <c r="U9" i="10"/>
  <c r="I9" i="10"/>
  <c r="K8" i="10"/>
  <c r="K7" i="10"/>
  <c r="W6" i="10"/>
  <c r="K6" i="10"/>
  <c r="W5" i="10"/>
  <c r="K5" i="10"/>
  <c r="W4" i="10"/>
  <c r="K4" i="10"/>
  <c r="W3" i="10"/>
  <c r="K3" i="10"/>
  <c r="K9" i="10" s="1"/>
  <c r="Y9" i="10" s="1"/>
  <c r="Y60" i="10" l="1"/>
  <c r="AB28" i="9" l="1"/>
  <c r="U28" i="9"/>
  <c r="O28" i="9"/>
  <c r="I28" i="9"/>
  <c r="W27" i="9"/>
  <c r="W26" i="9"/>
  <c r="W25" i="9"/>
  <c r="W24" i="9"/>
  <c r="W23" i="9"/>
  <c r="W22" i="9"/>
  <c r="W21" i="9"/>
  <c r="K21" i="9"/>
  <c r="W20" i="9"/>
  <c r="K20" i="9"/>
  <c r="W19" i="9"/>
  <c r="Q19" i="9"/>
  <c r="K19" i="9"/>
  <c r="K28" i="9" s="1"/>
  <c r="W18" i="9"/>
  <c r="Q18" i="9"/>
  <c r="K18" i="9"/>
  <c r="W17" i="9"/>
  <c r="Q17" i="9"/>
  <c r="K17" i="9"/>
  <c r="W16" i="9"/>
  <c r="W28" i="9" s="1"/>
  <c r="Q16" i="9"/>
  <c r="Q28" i="9" s="1"/>
  <c r="K16" i="9"/>
  <c r="AB14" i="9"/>
  <c r="AB31" i="9" s="1"/>
  <c r="W14" i="9"/>
  <c r="U14" i="9"/>
  <c r="I14" i="9"/>
  <c r="W13" i="9"/>
  <c r="W12" i="9"/>
  <c r="K12" i="9"/>
  <c r="W11" i="9"/>
  <c r="K11" i="9"/>
  <c r="W10" i="9"/>
  <c r="K10" i="9"/>
  <c r="W9" i="9"/>
  <c r="K9" i="9"/>
  <c r="W8" i="9"/>
  <c r="K8" i="9"/>
  <c r="W7" i="9"/>
  <c r="K7" i="9"/>
  <c r="W6" i="9"/>
  <c r="K6" i="9"/>
  <c r="W5" i="9"/>
  <c r="K5" i="9"/>
  <c r="W4" i="9"/>
  <c r="K4" i="9"/>
  <c r="W3" i="9"/>
  <c r="K3" i="9"/>
  <c r="K14" i="9" s="1"/>
  <c r="Y14" i="9" s="1"/>
  <c r="Y28" i="9" l="1"/>
  <c r="AB25" i="8" l="1"/>
  <c r="U25" i="8"/>
  <c r="O25" i="8"/>
  <c r="I25" i="8"/>
  <c r="Q24" i="8"/>
  <c r="Q23" i="8"/>
  <c r="W22" i="8"/>
  <c r="Q22" i="8"/>
  <c r="K22" i="8"/>
  <c r="W21" i="8"/>
  <c r="Q21" i="8"/>
  <c r="K21" i="8"/>
  <c r="K25" i="8" s="1"/>
  <c r="W20" i="8"/>
  <c r="Q20" i="8"/>
  <c r="K20" i="8"/>
  <c r="W19" i="8"/>
  <c r="W25" i="8" s="1"/>
  <c r="Q19" i="8"/>
  <c r="Q25" i="8" s="1"/>
  <c r="K19" i="8"/>
  <c r="AB17" i="8"/>
  <c r="W17" i="8"/>
  <c r="U17" i="8"/>
  <c r="I17" i="8"/>
  <c r="K16" i="8"/>
  <c r="W15" i="8"/>
  <c r="K15" i="8"/>
  <c r="W14" i="8"/>
  <c r="K14" i="8"/>
  <c r="W13" i="8"/>
  <c r="K13" i="8"/>
  <c r="W12" i="8"/>
  <c r="K12" i="8"/>
  <c r="W11" i="8"/>
  <c r="K11" i="8"/>
  <c r="K17" i="8" s="1"/>
  <c r="Y17" i="8" s="1"/>
  <c r="AB9" i="8"/>
  <c r="AB28" i="8" s="1"/>
  <c r="AB29" i="8" s="1"/>
  <c r="AB30" i="8" s="1"/>
  <c r="AB31" i="8" s="1"/>
  <c r="K9" i="8"/>
  <c r="I9" i="8"/>
  <c r="K8" i="8"/>
  <c r="K7" i="8"/>
  <c r="K6" i="8"/>
  <c r="K5" i="8"/>
  <c r="K4" i="8"/>
  <c r="K3" i="8"/>
  <c r="AB30" i="7"/>
  <c r="AB33" i="7" s="1"/>
  <c r="U30" i="7"/>
  <c r="I30" i="7"/>
  <c r="W29" i="7"/>
  <c r="W28" i="7"/>
  <c r="K28" i="7"/>
  <c r="W27" i="7"/>
  <c r="K27" i="7"/>
  <c r="W26" i="7"/>
  <c r="K26" i="7"/>
  <c r="W25" i="7"/>
  <c r="W30" i="7" s="1"/>
  <c r="K25" i="7"/>
  <c r="K30" i="7" s="1"/>
  <c r="Y30" i="7" s="1"/>
  <c r="AB23" i="7"/>
  <c r="W23" i="7"/>
  <c r="U23" i="7"/>
  <c r="O23" i="7"/>
  <c r="I23" i="7"/>
  <c r="K22" i="7"/>
  <c r="K21" i="7"/>
  <c r="K20" i="7"/>
  <c r="W19" i="7"/>
  <c r="K19" i="7"/>
  <c r="W18" i="7"/>
  <c r="Q18" i="7"/>
  <c r="K18" i="7"/>
  <c r="W17" i="7"/>
  <c r="Q17" i="7"/>
  <c r="K17" i="7"/>
  <c r="W16" i="7"/>
  <c r="Q16" i="7"/>
  <c r="K16" i="7"/>
  <c r="W15" i="7"/>
  <c r="Q15" i="7"/>
  <c r="K15" i="7"/>
  <c r="W14" i="7"/>
  <c r="Q14" i="7"/>
  <c r="K14" i="7"/>
  <c r="W13" i="7"/>
  <c r="Q13" i="7"/>
  <c r="Q23" i="7" s="1"/>
  <c r="K13" i="7"/>
  <c r="K23" i="7" s="1"/>
  <c r="Y23" i="7" s="1"/>
  <c r="AB11" i="7"/>
  <c r="W11" i="7"/>
  <c r="U11" i="7"/>
  <c r="I11" i="7"/>
  <c r="K10" i="7"/>
  <c r="K9" i="7"/>
  <c r="K8" i="7"/>
  <c r="K7" i="7"/>
  <c r="W6" i="7"/>
  <c r="K6" i="7"/>
  <c r="W5" i="7"/>
  <c r="K5" i="7"/>
  <c r="W4" i="7"/>
  <c r="K4" i="7"/>
  <c r="W3" i="7"/>
  <c r="K3" i="7"/>
  <c r="K11" i="7" s="1"/>
  <c r="Y11" i="7" s="1"/>
  <c r="Y25" i="8" l="1"/>
  <c r="AB8" i="6"/>
  <c r="U8" i="6"/>
  <c r="O8" i="6"/>
  <c r="K8" i="6"/>
  <c r="I8" i="6"/>
  <c r="K7" i="6"/>
  <c r="K6" i="6"/>
  <c r="K5" i="6"/>
  <c r="W4" i="6"/>
  <c r="Q4" i="6"/>
  <c r="K4" i="6"/>
  <c r="W3" i="6"/>
  <c r="W8" i="6" s="1"/>
  <c r="Q3" i="6"/>
  <c r="Q8" i="6" s="1"/>
  <c r="K3" i="6"/>
  <c r="Y8" i="6" l="1"/>
  <c r="AB68" i="5"/>
  <c r="U68" i="5"/>
  <c r="I68" i="5"/>
  <c r="K67" i="5"/>
  <c r="K66" i="5"/>
  <c r="K65" i="5"/>
  <c r="W64" i="5"/>
  <c r="K64" i="5"/>
  <c r="W63" i="5"/>
  <c r="K63" i="5"/>
  <c r="W62" i="5"/>
  <c r="K62" i="5"/>
  <c r="W61" i="5"/>
  <c r="K61" i="5"/>
  <c r="W60" i="5"/>
  <c r="K60" i="5"/>
  <c r="W59" i="5"/>
  <c r="K59" i="5"/>
  <c r="W58" i="5"/>
  <c r="W68" i="5" s="1"/>
  <c r="Q58" i="5"/>
  <c r="K58" i="5"/>
  <c r="K68" i="5" s="1"/>
  <c r="Y68" i="5" s="1"/>
  <c r="AB56" i="5"/>
  <c r="U56" i="5"/>
  <c r="O56" i="5"/>
  <c r="I56" i="5"/>
  <c r="K55" i="5"/>
  <c r="K54" i="5"/>
  <c r="W53" i="5"/>
  <c r="K53" i="5"/>
  <c r="W52" i="5"/>
  <c r="Q52" i="5"/>
  <c r="K52" i="5"/>
  <c r="K56" i="5" s="1"/>
  <c r="Y56" i="5" s="1"/>
  <c r="W51" i="5"/>
  <c r="Q51" i="5"/>
  <c r="K51" i="5"/>
  <c r="W50" i="5"/>
  <c r="W56" i="5" s="1"/>
  <c r="Q50" i="5"/>
  <c r="Q56" i="5" s="1"/>
  <c r="K50" i="5"/>
  <c r="AB48" i="5"/>
  <c r="U48" i="5"/>
  <c r="I48" i="5"/>
  <c r="W47" i="5"/>
  <c r="K47" i="5"/>
  <c r="W46" i="5"/>
  <c r="K46" i="5"/>
  <c r="W45" i="5"/>
  <c r="K45" i="5"/>
  <c r="W44" i="5"/>
  <c r="K44" i="5"/>
  <c r="W43" i="5"/>
  <c r="K43" i="5"/>
  <c r="W42" i="5"/>
  <c r="W48" i="5" s="1"/>
  <c r="K42" i="5"/>
  <c r="K48" i="5" s="1"/>
  <c r="Y48" i="5" s="1"/>
  <c r="AB40" i="5"/>
  <c r="U40" i="5"/>
  <c r="O40" i="5"/>
  <c r="I40" i="5"/>
  <c r="W39" i="5"/>
  <c r="W38" i="5"/>
  <c r="W37" i="5"/>
  <c r="Q37" i="5"/>
  <c r="K37" i="5"/>
  <c r="W36" i="5"/>
  <c r="Q36" i="5"/>
  <c r="K36" i="5"/>
  <c r="K40" i="5" s="1"/>
  <c r="Y40" i="5" s="1"/>
  <c r="W35" i="5"/>
  <c r="Q35" i="5"/>
  <c r="K35" i="5"/>
  <c r="W34" i="5"/>
  <c r="Q34" i="5"/>
  <c r="K34" i="5"/>
  <c r="W33" i="5"/>
  <c r="W40" i="5" s="1"/>
  <c r="Q33" i="5"/>
  <c r="Q40" i="5" s="1"/>
  <c r="K33" i="5"/>
  <c r="AB31" i="5"/>
  <c r="U31" i="5"/>
  <c r="I31" i="5"/>
  <c r="K30" i="5"/>
  <c r="K29" i="5"/>
  <c r="W28" i="5"/>
  <c r="K28" i="5"/>
  <c r="W27" i="5"/>
  <c r="K27" i="5"/>
  <c r="W26" i="5"/>
  <c r="W31" i="5" s="1"/>
  <c r="K26" i="5"/>
  <c r="K31" i="5" s="1"/>
  <c r="Y31" i="5" s="1"/>
  <c r="AB24" i="5"/>
  <c r="U24" i="5"/>
  <c r="O24" i="5"/>
  <c r="I24" i="5"/>
  <c r="K23" i="5"/>
  <c r="K22" i="5"/>
  <c r="W21" i="5"/>
  <c r="Q21" i="5"/>
  <c r="K21" i="5"/>
  <c r="W20" i="5"/>
  <c r="Q20" i="5"/>
  <c r="K20" i="5"/>
  <c r="W19" i="5"/>
  <c r="W24" i="5" s="1"/>
  <c r="Q19" i="5"/>
  <c r="Q24" i="5" s="1"/>
  <c r="K19" i="5"/>
  <c r="K24" i="5" s="1"/>
  <c r="Y24" i="5" s="1"/>
  <c r="AB17" i="5"/>
  <c r="U17" i="5"/>
  <c r="I17" i="5"/>
  <c r="W16" i="5"/>
  <c r="K16" i="5"/>
  <c r="W15" i="5"/>
  <c r="K15" i="5"/>
  <c r="W14" i="5"/>
  <c r="K14" i="5"/>
  <c r="W13" i="5"/>
  <c r="W17" i="5" s="1"/>
  <c r="K13" i="5"/>
  <c r="K17" i="5" s="1"/>
  <c r="Y17" i="5" s="1"/>
  <c r="W12" i="5"/>
  <c r="K12" i="5"/>
  <c r="AB10" i="5"/>
  <c r="AB71" i="5" s="1"/>
  <c r="U10" i="5"/>
  <c r="I10" i="5"/>
  <c r="W9" i="5"/>
  <c r="K9" i="5"/>
  <c r="W8" i="5"/>
  <c r="K8" i="5"/>
  <c r="W7" i="5"/>
  <c r="K7" i="5"/>
  <c r="W6" i="5"/>
  <c r="K6" i="5"/>
  <c r="K10" i="5" s="1"/>
  <c r="W5" i="5"/>
  <c r="K5" i="5"/>
  <c r="W4" i="5"/>
  <c r="K4" i="5"/>
  <c r="W3" i="5"/>
  <c r="W10" i="5" s="1"/>
  <c r="K3" i="5"/>
  <c r="Y10" i="5" l="1"/>
  <c r="AC70" i="4" l="1"/>
  <c r="AC67" i="4"/>
  <c r="AC64" i="4"/>
  <c r="V64" i="4"/>
  <c r="J64" i="4"/>
  <c r="X63" i="4"/>
  <c r="L63" i="4"/>
  <c r="X62" i="4"/>
  <c r="L62" i="4"/>
  <c r="X61" i="4"/>
  <c r="L61" i="4"/>
  <c r="X60" i="4"/>
  <c r="L60" i="4"/>
  <c r="X59" i="4"/>
  <c r="L59" i="4"/>
  <c r="L64" i="4" s="1"/>
  <c r="X58" i="4"/>
  <c r="X64" i="4" s="1"/>
  <c r="L58" i="4"/>
  <c r="AC56" i="4"/>
  <c r="V56" i="4"/>
  <c r="J56" i="4"/>
  <c r="X55" i="4"/>
  <c r="L55" i="4"/>
  <c r="X54" i="4"/>
  <c r="L54" i="4"/>
  <c r="X53" i="4"/>
  <c r="L53" i="4"/>
  <c r="X52" i="4"/>
  <c r="X56" i="4" s="1"/>
  <c r="L52" i="4"/>
  <c r="L56" i="4" s="1"/>
  <c r="Z56" i="4" s="1"/>
  <c r="X51" i="4"/>
  <c r="L51" i="4"/>
  <c r="AC49" i="4"/>
  <c r="V49" i="4"/>
  <c r="J49" i="4"/>
  <c r="L48" i="4"/>
  <c r="X47" i="4"/>
  <c r="L47" i="4"/>
  <c r="X46" i="4"/>
  <c r="L46" i="4"/>
  <c r="X45" i="4"/>
  <c r="L45" i="4"/>
  <c r="L49" i="4" s="1"/>
  <c r="Z49" i="4" s="1"/>
  <c r="X44" i="4"/>
  <c r="X49" i="4" s="1"/>
  <c r="L44" i="4"/>
  <c r="X43" i="4"/>
  <c r="L43" i="4"/>
  <c r="X42" i="4"/>
  <c r="R42" i="4"/>
  <c r="L42" i="4"/>
  <c r="AC40" i="4"/>
  <c r="V40" i="4"/>
  <c r="P40" i="4"/>
  <c r="J40" i="4"/>
  <c r="L39" i="4"/>
  <c r="L38" i="4"/>
  <c r="L37" i="4"/>
  <c r="L36" i="4"/>
  <c r="X35" i="4"/>
  <c r="L35" i="4"/>
  <c r="X34" i="4"/>
  <c r="L34" i="4"/>
  <c r="X33" i="4"/>
  <c r="L33" i="4"/>
  <c r="X32" i="4"/>
  <c r="R32" i="4"/>
  <c r="L32" i="4"/>
  <c r="X31" i="4"/>
  <c r="R31" i="4"/>
  <c r="L31" i="4"/>
  <c r="L40" i="4" s="1"/>
  <c r="X30" i="4"/>
  <c r="R30" i="4"/>
  <c r="L30" i="4"/>
  <c r="X29" i="4"/>
  <c r="X40" i="4" s="1"/>
  <c r="R29" i="4"/>
  <c r="R40" i="4" s="1"/>
  <c r="L29" i="4"/>
  <c r="AC27" i="4"/>
  <c r="V27" i="4"/>
  <c r="P27" i="4"/>
  <c r="J27" i="4"/>
  <c r="L26" i="4"/>
  <c r="L25" i="4"/>
  <c r="R24" i="4"/>
  <c r="L24" i="4"/>
  <c r="X23" i="4"/>
  <c r="R23" i="4"/>
  <c r="L23" i="4"/>
  <c r="X22" i="4"/>
  <c r="R22" i="4"/>
  <c r="L22" i="4"/>
  <c r="X21" i="4"/>
  <c r="R21" i="4"/>
  <c r="L21" i="4"/>
  <c r="X20" i="4"/>
  <c r="R20" i="4"/>
  <c r="L20" i="4"/>
  <c r="X19" i="4"/>
  <c r="R19" i="4"/>
  <c r="L19" i="4"/>
  <c r="X18" i="4"/>
  <c r="X27" i="4" s="1"/>
  <c r="R18" i="4"/>
  <c r="L18" i="4"/>
  <c r="X17" i="4"/>
  <c r="R17" i="4"/>
  <c r="R27" i="4" s="1"/>
  <c r="L17" i="4"/>
  <c r="L27" i="4" s="1"/>
  <c r="Z27" i="4" s="1"/>
  <c r="AC15" i="4"/>
  <c r="X15" i="4"/>
  <c r="V15" i="4"/>
  <c r="J15" i="4"/>
  <c r="L14" i="4"/>
  <c r="L13" i="4"/>
  <c r="L12" i="4"/>
  <c r="X11" i="4"/>
  <c r="L11" i="4"/>
  <c r="X10" i="4"/>
  <c r="L10" i="4"/>
  <c r="L15" i="4" s="1"/>
  <c r="Z15" i="4" s="1"/>
  <c r="X9" i="4"/>
  <c r="L9" i="4"/>
  <c r="AC7" i="4"/>
  <c r="V7" i="4"/>
  <c r="P7" i="4"/>
  <c r="J7" i="4"/>
  <c r="X6" i="4"/>
  <c r="X5" i="4"/>
  <c r="L5" i="4"/>
  <c r="X4" i="4"/>
  <c r="X7" i="4" s="1"/>
  <c r="R4" i="4"/>
  <c r="R7" i="4" s="1"/>
  <c r="L4" i="4"/>
  <c r="X3" i="4"/>
  <c r="R3" i="4"/>
  <c r="L3" i="4"/>
  <c r="L7" i="4" s="1"/>
  <c r="Z7" i="4" s="1"/>
  <c r="Z64" i="4" l="1"/>
  <c r="Z40" i="4"/>
  <c r="AB26" i="3" l="1"/>
  <c r="U26" i="3"/>
  <c r="I26" i="3"/>
  <c r="W25" i="3"/>
  <c r="W24" i="3"/>
  <c r="K24" i="3"/>
  <c r="W23" i="3"/>
  <c r="K23" i="3"/>
  <c r="W22" i="3"/>
  <c r="W26" i="3" s="1"/>
  <c r="K22" i="3"/>
  <c r="K26" i="3" s="1"/>
  <c r="Y26" i="3" s="1"/>
  <c r="AB20" i="3"/>
  <c r="U20" i="3"/>
  <c r="K20" i="3"/>
  <c r="I20" i="3"/>
  <c r="K19" i="3"/>
  <c r="K18" i="3"/>
  <c r="W17" i="3"/>
  <c r="K17" i="3"/>
  <c r="W16" i="3"/>
  <c r="K16" i="3"/>
  <c r="W15" i="3"/>
  <c r="K15" i="3"/>
  <c r="W14" i="3"/>
  <c r="K14" i="3"/>
  <c r="W13" i="3"/>
  <c r="K13" i="3"/>
  <c r="W12" i="3"/>
  <c r="K12" i="3"/>
  <c r="W11" i="3"/>
  <c r="W20" i="3" s="1"/>
  <c r="K11" i="3"/>
  <c r="AB9" i="3"/>
  <c r="AB29" i="3" s="1"/>
  <c r="AB30" i="3" s="1"/>
  <c r="AB31" i="3" s="1"/>
  <c r="AB32" i="3" s="1"/>
  <c r="U9" i="3"/>
  <c r="I9" i="3"/>
  <c r="W8" i="3"/>
  <c r="W7" i="3"/>
  <c r="K7" i="3"/>
  <c r="W6" i="3"/>
  <c r="K6" i="3"/>
  <c r="W5" i="3"/>
  <c r="K5" i="3"/>
  <c r="W4" i="3"/>
  <c r="K4" i="3"/>
  <c r="W3" i="3"/>
  <c r="W9" i="3" s="1"/>
  <c r="K3" i="3"/>
  <c r="K9" i="3" s="1"/>
  <c r="Y9" i="3" s="1"/>
  <c r="AB42" i="2"/>
  <c r="U42" i="2"/>
  <c r="I42" i="2"/>
  <c r="W41" i="2"/>
  <c r="W40" i="2"/>
  <c r="W39" i="2"/>
  <c r="W38" i="2"/>
  <c r="W37" i="2"/>
  <c r="K37" i="2"/>
  <c r="W36" i="2"/>
  <c r="W42" i="2" s="1"/>
  <c r="K36" i="2"/>
  <c r="K42" i="2" s="1"/>
  <c r="Y42" i="2" s="1"/>
  <c r="AB34" i="2"/>
  <c r="U34" i="2"/>
  <c r="O34" i="2"/>
  <c r="I34" i="2"/>
  <c r="Q33" i="2"/>
  <c r="Q32" i="2"/>
  <c r="K32" i="2"/>
  <c r="Q31" i="2"/>
  <c r="K31" i="2"/>
  <c r="Q30" i="2"/>
  <c r="K30" i="2"/>
  <c r="W29" i="2"/>
  <c r="Q29" i="2"/>
  <c r="K29" i="2"/>
  <c r="W28" i="2"/>
  <c r="Q28" i="2"/>
  <c r="K28" i="2"/>
  <c r="W27" i="2"/>
  <c r="W34" i="2" s="1"/>
  <c r="Q27" i="2"/>
  <c r="Q34" i="2" s="1"/>
  <c r="K27" i="2"/>
  <c r="K34" i="2" s="1"/>
  <c r="Y34" i="2" s="1"/>
  <c r="AB25" i="2"/>
  <c r="U25" i="2"/>
  <c r="O25" i="2"/>
  <c r="I25" i="2"/>
  <c r="K24" i="2"/>
  <c r="W23" i="2"/>
  <c r="K23" i="2"/>
  <c r="W22" i="2"/>
  <c r="K22" i="2"/>
  <c r="W21" i="2"/>
  <c r="K21" i="2"/>
  <c r="K25" i="2" s="1"/>
  <c r="W20" i="2"/>
  <c r="Q20" i="2"/>
  <c r="K20" i="2"/>
  <c r="W19" i="2"/>
  <c r="W25" i="2" s="1"/>
  <c r="Q19" i="2"/>
  <c r="Q25" i="2" s="1"/>
  <c r="K19" i="2"/>
  <c r="AB17" i="2"/>
  <c r="U17" i="2"/>
  <c r="O17" i="2"/>
  <c r="I17" i="2"/>
  <c r="Q16" i="2"/>
  <c r="Q15" i="2"/>
  <c r="K15" i="2"/>
  <c r="W14" i="2"/>
  <c r="W17" i="2" s="1"/>
  <c r="Q14" i="2"/>
  <c r="K14" i="2"/>
  <c r="W13" i="2"/>
  <c r="Q13" i="2"/>
  <c r="Q17" i="2" s="1"/>
  <c r="K13" i="2"/>
  <c r="K17" i="2" s="1"/>
  <c r="AB11" i="2"/>
  <c r="AB45" i="2" s="1"/>
  <c r="AB46" i="2" s="1"/>
  <c r="AB47" i="2" s="1"/>
  <c r="AB48" i="2" s="1"/>
  <c r="W11" i="2"/>
  <c r="U11" i="2"/>
  <c r="O11" i="2"/>
  <c r="I11" i="2"/>
  <c r="W10" i="2"/>
  <c r="W9" i="2"/>
  <c r="K9" i="2"/>
  <c r="W8" i="2"/>
  <c r="K8" i="2"/>
  <c r="W7" i="2"/>
  <c r="Q7" i="2"/>
  <c r="K7" i="2"/>
  <c r="W6" i="2"/>
  <c r="Q6" i="2"/>
  <c r="K6" i="2"/>
  <c r="W5" i="2"/>
  <c r="Q5" i="2"/>
  <c r="K5" i="2"/>
  <c r="W4" i="2"/>
  <c r="Q4" i="2"/>
  <c r="K4" i="2"/>
  <c r="W3" i="2"/>
  <c r="Q3" i="2"/>
  <c r="Q11" i="2" s="1"/>
  <c r="K3" i="2"/>
  <c r="K11" i="2" s="1"/>
  <c r="Y11" i="2" s="1"/>
  <c r="AB13" i="1"/>
  <c r="W13" i="1"/>
  <c r="U13" i="1"/>
  <c r="I13" i="1"/>
  <c r="W9" i="1"/>
  <c r="W10" i="1"/>
  <c r="W11" i="1"/>
  <c r="W8" i="1"/>
  <c r="K9" i="1"/>
  <c r="K13" i="1" s="1"/>
  <c r="Y13" i="1" s="1"/>
  <c r="K10" i="1"/>
  <c r="K11" i="1"/>
  <c r="K12" i="1"/>
  <c r="K8" i="1"/>
  <c r="AB6" i="1"/>
  <c r="AB16" i="1" s="1"/>
  <c r="U6" i="1"/>
  <c r="I6" i="1"/>
  <c r="W4" i="1"/>
  <c r="W6" i="1" s="1"/>
  <c r="W5" i="1"/>
  <c r="W3" i="1"/>
  <c r="K4" i="1"/>
  <c r="K3" i="1"/>
  <c r="K6" i="1" s="1"/>
  <c r="Y6" i="1" s="1"/>
  <c r="Y20" i="3" l="1"/>
  <c r="Y17" i="2"/>
  <c r="Y25" i="2"/>
</calcChain>
</file>

<file path=xl/sharedStrings.xml><?xml version="1.0" encoding="utf-8"?>
<sst xmlns="http://schemas.openxmlformats.org/spreadsheetml/2006/main" count="9334" uniqueCount="1312">
  <si>
    <t>Parcel</t>
  </si>
  <si>
    <t>Legal</t>
  </si>
  <si>
    <t>Township</t>
  </si>
  <si>
    <t>Acres</t>
  </si>
  <si>
    <t>Value</t>
  </si>
  <si>
    <t>Ag acres</t>
  </si>
  <si>
    <t>Soil type</t>
  </si>
  <si>
    <t>Value/acre</t>
  </si>
  <si>
    <t xml:space="preserve">Value </t>
  </si>
  <si>
    <t xml:space="preserve">Rounded value </t>
  </si>
  <si>
    <t xml:space="preserve">2022 value </t>
  </si>
  <si>
    <t xml:space="preserve">Change </t>
  </si>
  <si>
    <t>NC acres</t>
  </si>
  <si>
    <t>NP acres</t>
  </si>
  <si>
    <t>Reassessment data</t>
  </si>
  <si>
    <t>Haven</t>
  </si>
  <si>
    <t>G229B</t>
  </si>
  <si>
    <t>G229C</t>
  </si>
  <si>
    <t>G211A</t>
  </si>
  <si>
    <t>True and full value</t>
  </si>
  <si>
    <t>Assessed value</t>
  </si>
  <si>
    <t>Taxable value</t>
  </si>
  <si>
    <t>Taxes (approximate)</t>
  </si>
  <si>
    <t>Aasand, Dean/Deedra</t>
  </si>
  <si>
    <t>Parcel 01283001</t>
  </si>
  <si>
    <t>SW1/4SW1/4SE1/4</t>
  </si>
  <si>
    <t>8-146-64</t>
  </si>
  <si>
    <t>Parcel 01851000</t>
  </si>
  <si>
    <t>SE1/4  6-147-62</t>
  </si>
  <si>
    <t>McHenry</t>
  </si>
  <si>
    <t>G118A</t>
  </si>
  <si>
    <t>G343A</t>
  </si>
  <si>
    <t>G376A</t>
  </si>
  <si>
    <t>G390A</t>
  </si>
  <si>
    <t>G454A</t>
  </si>
  <si>
    <t>RURAL RESIDENCE</t>
  </si>
  <si>
    <t>Change in</t>
  </si>
  <si>
    <t>Aasand, Richard</t>
  </si>
  <si>
    <t>Parcel 01829000</t>
  </si>
  <si>
    <t>NW1/4 less that part</t>
  </si>
  <si>
    <t>G272B</t>
  </si>
  <si>
    <t>USA tract 68</t>
  </si>
  <si>
    <t>G272C</t>
  </si>
  <si>
    <t>Parcel 4 in NW1/4</t>
  </si>
  <si>
    <t>G319B</t>
  </si>
  <si>
    <t>G331A</t>
  </si>
  <si>
    <t>1-147-62</t>
  </si>
  <si>
    <t>G44A</t>
  </si>
  <si>
    <t>G367A</t>
  </si>
  <si>
    <t>G4A</t>
  </si>
  <si>
    <t>G38A</t>
  </si>
  <si>
    <t>Parcel 01830000</t>
  </si>
  <si>
    <t>Part north of</t>
  </si>
  <si>
    <t>railroad including</t>
  </si>
  <si>
    <t>railroad right of way</t>
  </si>
  <si>
    <t>and less that….</t>
  </si>
  <si>
    <t>SW1/4  1-147-62</t>
  </si>
  <si>
    <t>Parcel 01832000</t>
  </si>
  <si>
    <t>NE1/4  2-147-62</t>
  </si>
  <si>
    <t>G384B</t>
  </si>
  <si>
    <t>Parcel 01833000</t>
  </si>
  <si>
    <t>NW1/4  2-147-62</t>
  </si>
  <si>
    <t>G447A</t>
  </si>
  <si>
    <t>G3A</t>
  </si>
  <si>
    <t>Parcel 01841000</t>
  </si>
  <si>
    <t>Government Lots 1</t>
  </si>
  <si>
    <t>G329A</t>
  </si>
  <si>
    <t>and 2 constituting</t>
  </si>
  <si>
    <t xml:space="preserve">the fractional </t>
  </si>
  <si>
    <t>N1/2NE1/4….</t>
  </si>
  <si>
    <t>4-147-62</t>
  </si>
  <si>
    <t>Aasand, Todd</t>
  </si>
  <si>
    <t>Parcel 0184700</t>
  </si>
  <si>
    <t>SW1/4 less tract</t>
  </si>
  <si>
    <t>627'x625.26'</t>
  </si>
  <si>
    <t>5-147-62</t>
  </si>
  <si>
    <t>Parcel 01848000</t>
  </si>
  <si>
    <t>NE1/4 less USA</t>
  </si>
  <si>
    <t>G322A</t>
  </si>
  <si>
    <t>6-147-62</t>
  </si>
  <si>
    <t>G332A</t>
  </si>
  <si>
    <t>G290A</t>
  </si>
  <si>
    <t>Parcel 01856000</t>
  </si>
  <si>
    <t>Government Lots</t>
  </si>
  <si>
    <t xml:space="preserve">1 and 2 </t>
  </si>
  <si>
    <t>NE1/4  8-147-62</t>
  </si>
  <si>
    <t>G446A</t>
  </si>
  <si>
    <t xml:space="preserve">Change in </t>
  </si>
  <si>
    <t>Ableidinger, Glenn</t>
  </si>
  <si>
    <t>Reassessement data</t>
  </si>
  <si>
    <t>Parcel 00306001</t>
  </si>
  <si>
    <t>S1/2SW1/4</t>
  </si>
  <si>
    <t>McKinnon</t>
  </si>
  <si>
    <t>G101A</t>
  </si>
  <si>
    <t>16-145-63</t>
  </si>
  <si>
    <t>G119A</t>
  </si>
  <si>
    <t>G144B</t>
  </si>
  <si>
    <t>G112A</t>
  </si>
  <si>
    <t>Parcel 00314000</t>
  </si>
  <si>
    <t>SW1/4  18-145-63</t>
  </si>
  <si>
    <t>G143B</t>
  </si>
  <si>
    <t>G143C</t>
  </si>
  <si>
    <t>G143D</t>
  </si>
  <si>
    <t>Parcel 00429000</t>
  </si>
  <si>
    <t>NW1/4  11-145-64</t>
  </si>
  <si>
    <t>Bucephalia</t>
  </si>
  <si>
    <t>G212A</t>
  </si>
  <si>
    <t>G229D</t>
  </si>
  <si>
    <t>G233F</t>
  </si>
  <si>
    <t>G561A</t>
  </si>
  <si>
    <t>G562A</t>
  </si>
  <si>
    <t>G682F</t>
  </si>
  <si>
    <t>G750D</t>
  </si>
  <si>
    <t>Parcel 00430000</t>
  </si>
  <si>
    <t>SW1/4  11-145-64</t>
  </si>
  <si>
    <t>G230B</t>
  </si>
  <si>
    <t>G233C</t>
  </si>
  <si>
    <t>WATER</t>
  </si>
  <si>
    <t>G996</t>
  </si>
  <si>
    <t>Parcel 00432000</t>
  </si>
  <si>
    <t xml:space="preserve">NE1/4 less </t>
  </si>
  <si>
    <t>Auditor's Lot 210</t>
  </si>
  <si>
    <t>G143A</t>
  </si>
  <si>
    <t>12-145-64</t>
  </si>
  <si>
    <t>Parcel 00435000</t>
  </si>
  <si>
    <t xml:space="preserve">SE1/4 less </t>
  </si>
  <si>
    <t>Parcel  00436000</t>
  </si>
  <si>
    <t>NE1/4  13-145-64</t>
  </si>
  <si>
    <t>Ableidinger, Kent/Lyla</t>
  </si>
  <si>
    <t>Parcel 00168000</t>
  </si>
  <si>
    <t>NE1/4  18-145-62</t>
  </si>
  <si>
    <t>Eastman</t>
  </si>
  <si>
    <t>Parcel 00169000</t>
  </si>
  <si>
    <t>NW1/4  18-145-62</t>
  </si>
  <si>
    <t>Parcel 00171000</t>
  </si>
  <si>
    <t>SE1/4  18-145-62</t>
  </si>
  <si>
    <t>Parcel 00297000</t>
  </si>
  <si>
    <t>NW1/4  14-145-63</t>
  </si>
  <si>
    <t>Parcel 00324000</t>
  </si>
  <si>
    <t>NE1/4   21-145-63</t>
  </si>
  <si>
    <t>Parcel 00332000</t>
  </si>
  <si>
    <t>NE1/4  23-145-63</t>
  </si>
  <si>
    <t>G2A</t>
  </si>
  <si>
    <t>Parcel 00348000</t>
  </si>
  <si>
    <t>NE1/4  27-145-63</t>
  </si>
  <si>
    <t>FARM RESIDENCE EXEMPT</t>
  </si>
  <si>
    <t>Parcel 00370000</t>
  </si>
  <si>
    <t>SW1/4  32-145-63</t>
  </si>
  <si>
    <t>G100A</t>
  </si>
  <si>
    <t>G834A</t>
  </si>
  <si>
    <t>Agnes F Lipetzky Land Trust</t>
  </si>
  <si>
    <t>Parcel 0017000</t>
  </si>
  <si>
    <t>SW1/4  18-145-62</t>
  </si>
  <si>
    <t>Aljets, Tim/Tami</t>
  </si>
  <si>
    <t>Parcel 00833000</t>
  </si>
  <si>
    <t>NW1/4 less</t>
  </si>
  <si>
    <t>Longview</t>
  </si>
  <si>
    <t>G209A</t>
  </si>
  <si>
    <t>cemetery</t>
  </si>
  <si>
    <t>4-145-67</t>
  </si>
  <si>
    <t>G221A</t>
  </si>
  <si>
    <t>G229A</t>
  </si>
  <si>
    <t>G221B</t>
  </si>
  <si>
    <t>Parcel 00836000</t>
  </si>
  <si>
    <t>NE1/4  5-145-67</t>
  </si>
  <si>
    <t>G270A</t>
  </si>
  <si>
    <t>G523A</t>
  </si>
  <si>
    <t>Parcel 01823001</t>
  </si>
  <si>
    <t>Auditor's Lot 208</t>
  </si>
  <si>
    <t>Wyard</t>
  </si>
  <si>
    <t>G120A</t>
  </si>
  <si>
    <t>SE1/4  35-146-67</t>
  </si>
  <si>
    <t>G226A</t>
  </si>
  <si>
    <t>Aljets, Travis/Chelsea</t>
  </si>
  <si>
    <t>Parcel 01812000</t>
  </si>
  <si>
    <t>NE1/4  33-146-67</t>
  </si>
  <si>
    <t>G225A</t>
  </si>
  <si>
    <t>Parcel 01813000</t>
  </si>
  <si>
    <t>NW1/4  33-146-67</t>
  </si>
  <si>
    <t>G12A</t>
  </si>
  <si>
    <t>Parcel 01823000</t>
  </si>
  <si>
    <t>35-146-67</t>
  </si>
  <si>
    <t>Alley, Ronald</t>
  </si>
  <si>
    <t>Parcel 00990000</t>
  </si>
  <si>
    <t>SW1/4  7-146-62</t>
  </si>
  <si>
    <t>Glenfield</t>
  </si>
  <si>
    <t>G210A</t>
  </si>
  <si>
    <t>G325A</t>
  </si>
  <si>
    <t>G334A</t>
  </si>
  <si>
    <t>Parcel 00991000</t>
  </si>
  <si>
    <t>SE1/4  7-146-62</t>
  </si>
  <si>
    <t>G735A</t>
  </si>
  <si>
    <t>Anderson, Diane</t>
  </si>
  <si>
    <t>Parcel 00141000</t>
  </si>
  <si>
    <t>NW1/4  11-145-62</t>
  </si>
  <si>
    <t>Parcel 00153000</t>
  </si>
  <si>
    <t>NW1/4  14-145-62</t>
  </si>
  <si>
    <t>Parcel 00156000</t>
  </si>
  <si>
    <t>NE1/4  15-145-62</t>
  </si>
  <si>
    <t>Parcel 00157000</t>
  </si>
  <si>
    <t>NW1/4  15-145-62</t>
  </si>
  <si>
    <t>Parcel 00158000</t>
  </si>
  <si>
    <t>SW1/4  15-145-62</t>
  </si>
  <si>
    <t>Parcel 00159000</t>
  </si>
  <si>
    <t>SE1/4 less tract</t>
  </si>
  <si>
    <t>that is 9.38 acres</t>
  </si>
  <si>
    <t>15-145-62</t>
  </si>
  <si>
    <t>G142A</t>
  </si>
  <si>
    <t>Parcel 00159001</t>
  </si>
  <si>
    <t xml:space="preserve">Tract beginning </t>
  </si>
  <si>
    <t>1623.8'N… in</t>
  </si>
  <si>
    <t>SE1/4  15-145-62</t>
  </si>
  <si>
    <t>Parcel 00184000</t>
  </si>
  <si>
    <t>NE1/4  22-145-62</t>
  </si>
  <si>
    <t>Parcel 00185000</t>
  </si>
  <si>
    <t>NW1/4  22-145-62</t>
  </si>
  <si>
    <t>Anderson, Douglas/Charlotte</t>
  </si>
  <si>
    <t>Parcel 00135000</t>
  </si>
  <si>
    <t>SE1/4  9-145-62</t>
  </si>
  <si>
    <t>Parcel 00140000</t>
  </si>
  <si>
    <t>NE1/4  11-145-62</t>
  </si>
  <si>
    <t>G144N</t>
  </si>
  <si>
    <t>Parcel 00143000</t>
  </si>
  <si>
    <t>SE1/4  11-145-62</t>
  </si>
  <si>
    <t>Anderson, DuWayne/Elna</t>
  </si>
  <si>
    <t>Parcel 00148000</t>
  </si>
  <si>
    <t>NE1/4  13-145-62</t>
  </si>
  <si>
    <t>Parcel 00150000</t>
  </si>
  <si>
    <t>SW1/4  13-145-62</t>
  </si>
  <si>
    <t>Parcel 00151000</t>
  </si>
  <si>
    <t>SE1/4  13-145-62</t>
  </si>
  <si>
    <t>Parcel 00154000</t>
  </si>
  <si>
    <t>SW1/4  14-145-62</t>
  </si>
  <si>
    <t>Parcel 00155000</t>
  </si>
  <si>
    <t>SE1/4  14-145-62</t>
  </si>
  <si>
    <t>Parcel 00194000</t>
  </si>
  <si>
    <t>SW1/4  24-145-62</t>
  </si>
  <si>
    <t>Parcel 00195000</t>
  </si>
  <si>
    <t>SE1/4  24-145-62</t>
  </si>
  <si>
    <t>Parcel 00197000</t>
  </si>
  <si>
    <t>NW1/4  25-145-62</t>
  </si>
  <si>
    <t>G680F</t>
  </si>
  <si>
    <t>Anderson, Ed/Janell</t>
  </si>
  <si>
    <t>Parcel 00815002</t>
  </si>
  <si>
    <t>Outlots 11 and 12 in</t>
  </si>
  <si>
    <t>Melville</t>
  </si>
  <si>
    <t>SE1/4  35-145-66 and</t>
  </si>
  <si>
    <t xml:space="preserve">Outlot 14 less </t>
  </si>
  <si>
    <t>Lots 1-4 in NE1/4</t>
  </si>
  <si>
    <t>G732A</t>
  </si>
  <si>
    <t>35-145-66</t>
  </si>
  <si>
    <t>Parcel 02576000</t>
  </si>
  <si>
    <t>NE1/4  8-147-67</t>
  </si>
  <si>
    <t>Birtsell</t>
  </si>
  <si>
    <t>Parcel 02477000</t>
  </si>
  <si>
    <t>NW1/4  8-147-67</t>
  </si>
  <si>
    <t>Anderson, Garth</t>
  </si>
  <si>
    <t>Parcel 00210000</t>
  </si>
  <si>
    <t>SW1/4  28-145-62</t>
  </si>
  <si>
    <t>Parcel 00211000</t>
  </si>
  <si>
    <t>SE1/4  28-145-62</t>
  </si>
  <si>
    <t>Anderson, Gary A</t>
  </si>
  <si>
    <t>Parcel 02267001</t>
  </si>
  <si>
    <t>S1/2SE1/4  2-147-65</t>
  </si>
  <si>
    <t>Nordmore</t>
  </si>
  <si>
    <t>Anderson, Gary/Bernadine</t>
  </si>
  <si>
    <t>Parcel 01753000</t>
  </si>
  <si>
    <t>Balance NW1/4</t>
  </si>
  <si>
    <t>G222A</t>
  </si>
  <si>
    <t>18-146-67</t>
  </si>
  <si>
    <t>G224A</t>
  </si>
  <si>
    <t>G997</t>
  </si>
  <si>
    <t>G229F</t>
  </si>
  <si>
    <t>G231B</t>
  </si>
  <si>
    <t>G377B</t>
  </si>
  <si>
    <t>G385B</t>
  </si>
  <si>
    <t>Parcel 01754000</t>
  </si>
  <si>
    <t>SW1/4  18-146-67</t>
  </si>
  <si>
    <t>G997A</t>
  </si>
  <si>
    <t>Parcel 01796000</t>
  </si>
  <si>
    <t>NE1/4  29-146-67</t>
  </si>
  <si>
    <t>Parcel 01797000</t>
  </si>
  <si>
    <t>NW1/4  29-146-67</t>
  </si>
  <si>
    <t>G233D</t>
  </si>
  <si>
    <t>G526A</t>
  </si>
  <si>
    <t>Anderson, Janice M</t>
  </si>
  <si>
    <t>Parcel 00234000</t>
  </si>
  <si>
    <t>SW1/4 less curve</t>
  </si>
  <si>
    <t>34-145-62</t>
  </si>
  <si>
    <t>Parcel 00235000</t>
  </si>
  <si>
    <t>SE1/4  34-145-62</t>
  </si>
  <si>
    <t>Anderson, Joel/Lisa</t>
  </si>
  <si>
    <t>Parcel 00126001</t>
  </si>
  <si>
    <t>Auditor's Lot 2 in</t>
  </si>
  <si>
    <t>Government Lot 4</t>
  </si>
  <si>
    <t>SW1/4  7-145-62</t>
  </si>
  <si>
    <t>Parcel 00291001</t>
  </si>
  <si>
    <t>Auditor's Lot 202</t>
  </si>
  <si>
    <t>SE1/4  12-145-63</t>
  </si>
  <si>
    <t>Anderson, Linda</t>
  </si>
  <si>
    <t>Parcel 00142000</t>
  </si>
  <si>
    <t>SW1/4  11-145-62</t>
  </si>
  <si>
    <t>Anderson, Marlene</t>
  </si>
  <si>
    <t>Parcel 00545000</t>
  </si>
  <si>
    <t>SE1/4NW1/4 and</t>
  </si>
  <si>
    <t>Bordulac</t>
  </si>
  <si>
    <t>3, 7 ,8, and 9</t>
  </si>
  <si>
    <t>G250A</t>
  </si>
  <si>
    <t>4-145-65</t>
  </si>
  <si>
    <t xml:space="preserve">101.55 INUNDATED </t>
  </si>
  <si>
    <t>ACRES IN 2019</t>
  </si>
  <si>
    <t>Anderson, Vernon/Lavonne</t>
  </si>
  <si>
    <t>Parcel 00112000</t>
  </si>
  <si>
    <t>NE1/4  4-145-62</t>
  </si>
  <si>
    <t>less PW acres</t>
  </si>
  <si>
    <t>Parcel 00113000</t>
  </si>
  <si>
    <t>NW1/4  4-145-62</t>
  </si>
  <si>
    <t>Parcel 00114000</t>
  </si>
  <si>
    <t>SW1/4  4-145-62</t>
  </si>
  <si>
    <t>Parcel 00115000</t>
  </si>
  <si>
    <t>SE1/4  4-145-62</t>
  </si>
  <si>
    <t>Parcel 00132000</t>
  </si>
  <si>
    <t>NE1/4  9-145-62</t>
  </si>
  <si>
    <t>Parcel 0019000</t>
  </si>
  <si>
    <t>SW1/4  23-145-62</t>
  </si>
  <si>
    <t>Parcel 00146000</t>
  </si>
  <si>
    <t>SW1/4  12-145-62</t>
  </si>
  <si>
    <t>Parcel 00201000</t>
  </si>
  <si>
    <t>NW1/4  26-145-62</t>
  </si>
  <si>
    <t>Parcel 00244000</t>
  </si>
  <si>
    <t>NE1/4  1-145-63</t>
  </si>
  <si>
    <t>Parcel 00245000</t>
  </si>
  <si>
    <t>NW1/4  1-145-63</t>
  </si>
  <si>
    <t>Parcel 00248000</t>
  </si>
  <si>
    <t>NE1/2  2-145-63</t>
  </si>
  <si>
    <t>Parcel 00377000</t>
  </si>
  <si>
    <t>NW1/4  34-145-63</t>
  </si>
  <si>
    <t>Parcel 00378000</t>
  </si>
  <si>
    <t>SW1/4 less plat</t>
  </si>
  <si>
    <t>Parcel 01154000</t>
  </si>
  <si>
    <t xml:space="preserve">SW1/4  12-146-63 </t>
  </si>
  <si>
    <t>Rolling Prairie</t>
  </si>
  <si>
    <t>Ascheman, Michael/Donna</t>
  </si>
  <si>
    <t>Parcel  01211000</t>
  </si>
  <si>
    <t>SE1/4  26-146-63</t>
  </si>
  <si>
    <t>Bachmeier, Arlan/Charlotte</t>
  </si>
  <si>
    <t>Parcel 00841000</t>
  </si>
  <si>
    <t>NW1/4  6-145-67</t>
  </si>
  <si>
    <t>G230A</t>
  </si>
  <si>
    <t>Bachmeier, Brent/Stephanie</t>
  </si>
  <si>
    <t>Parcel 01709000</t>
  </si>
  <si>
    <t>NW1/4  7-146-67</t>
  </si>
  <si>
    <t>Parcel 01710000</t>
  </si>
  <si>
    <t>Balance SW1/4</t>
  </si>
  <si>
    <t>7-146-67</t>
  </si>
  <si>
    <t>G213B</t>
  </si>
  <si>
    <t>G231A</t>
  </si>
  <si>
    <t>Parcel 01756000</t>
  </si>
  <si>
    <t>Auditor's Lot 200</t>
  </si>
  <si>
    <t>19-146-67</t>
  </si>
  <si>
    <t>G385G</t>
  </si>
  <si>
    <t>Parcel 01757000</t>
  </si>
  <si>
    <t>Fraction E1/2NW1/4</t>
  </si>
  <si>
    <t>less N40 acres of</t>
  </si>
  <si>
    <t>NW1/4  19-146-67</t>
  </si>
  <si>
    <t>Parcel 01757002</t>
  </si>
  <si>
    <t>Auditor's Lot 8 and</t>
  </si>
  <si>
    <t>Auditor's Lot 212</t>
  </si>
  <si>
    <t>less Block 1 in</t>
  </si>
  <si>
    <t xml:space="preserve">Auditor's Lot 8 </t>
  </si>
  <si>
    <t>Parcel 01759000</t>
  </si>
  <si>
    <t>Balance SE1/4</t>
  </si>
  <si>
    <t>G596B</t>
  </si>
  <si>
    <t>Parcel 01761000</t>
  </si>
  <si>
    <t>NW1/4 20-146-67</t>
  </si>
  <si>
    <t>G358A</t>
  </si>
  <si>
    <t>Parcel 01762000</t>
  </si>
  <si>
    <t>SW1/4  20-146-67</t>
  </si>
  <si>
    <t>Bailey, Robert F</t>
  </si>
  <si>
    <t>Parcel 00189000</t>
  </si>
  <si>
    <t>NW1/4  23-145-62</t>
  </si>
  <si>
    <t>Parcel 0192000</t>
  </si>
  <si>
    <t>NE1/4  24-145-62</t>
  </si>
  <si>
    <t>Parcel 00193000</t>
  </si>
  <si>
    <t>NW1/4  24-145-62</t>
  </si>
  <si>
    <t xml:space="preserve"> G101A</t>
  </si>
  <si>
    <t>Parcel 00200000</t>
  </si>
  <si>
    <t>NE1/4  26-145-62</t>
  </si>
  <si>
    <t>Bakke, Carolyn</t>
  </si>
  <si>
    <t>Parcel 01842000</t>
  </si>
  <si>
    <t>E1/2SW1/4 south</t>
  </si>
  <si>
    <t>of railroad right of</t>
  </si>
  <si>
    <t>way  4-147-62</t>
  </si>
  <si>
    <t>Parcel 01842002</t>
  </si>
  <si>
    <t>Plat 300'x2092'</t>
  </si>
  <si>
    <t xml:space="preserve">east side </t>
  </si>
  <si>
    <t xml:space="preserve">W1/2SW1/4 </t>
  </si>
  <si>
    <t>Parcel 0189000</t>
  </si>
  <si>
    <t>SW1/4  16-147-62</t>
  </si>
  <si>
    <t>G737B</t>
  </si>
  <si>
    <t>G738C</t>
  </si>
  <si>
    <t>Parcel 01980000</t>
  </si>
  <si>
    <t>NE1/4  3-147-63</t>
  </si>
  <si>
    <t>Florence</t>
  </si>
  <si>
    <t>G146F</t>
  </si>
  <si>
    <t>Parcel 01981000</t>
  </si>
  <si>
    <t>N1/2NW1/4</t>
  </si>
  <si>
    <t>G147F</t>
  </si>
  <si>
    <t>Parcel 01983000</t>
  </si>
  <si>
    <t>SE1/4  3-147-63</t>
  </si>
  <si>
    <t>G143F</t>
  </si>
  <si>
    <t>Bakke, Scott</t>
  </si>
  <si>
    <t>Parcel 01842001</t>
  </si>
  <si>
    <t>50' right of way of</t>
  </si>
  <si>
    <t>disconnected BNRR</t>
  </si>
  <si>
    <t>E1/2SW1/4</t>
  </si>
  <si>
    <t>Balvitsch, Robert/Marge</t>
  </si>
  <si>
    <t>Parcel 01197000</t>
  </si>
  <si>
    <t>NW1/4  23-146-63</t>
  </si>
  <si>
    <t>Parcel 01198000</t>
  </si>
  <si>
    <t>SW1/4  23-146-63</t>
  </si>
  <si>
    <t>G23A</t>
  </si>
  <si>
    <t>Balvitsch, Sandra</t>
  </si>
  <si>
    <t>Parcel 00352000</t>
  </si>
  <si>
    <t>NE1/4  28-145-63</t>
  </si>
  <si>
    <t>Parcel 01192000</t>
  </si>
  <si>
    <t>NE1/4  22-146-63</t>
  </si>
  <si>
    <t>Parcel  01195000</t>
  </si>
  <si>
    <t>SE1/4  22-146-63</t>
  </si>
  <si>
    <t>Barnes, Bradley/Janet</t>
  </si>
  <si>
    <t>Parcel 00238000</t>
  </si>
  <si>
    <t>SW1/4  35-145-62</t>
  </si>
  <si>
    <t>Parcel 00239000</t>
  </si>
  <si>
    <t>SE1/4  35-145-62</t>
  </si>
  <si>
    <t>Barnes, Jeffrey/Sherrie</t>
  </si>
  <si>
    <t>Parcel 00144000</t>
  </si>
  <si>
    <t>NE1/4  12-145-62</t>
  </si>
  <si>
    <t>Parcel 00145000</t>
  </si>
  <si>
    <t>NW1/4  12-145-65</t>
  </si>
  <si>
    <t>Barthel, Virgil</t>
  </si>
  <si>
    <t>Parcel 00713000</t>
  </si>
  <si>
    <t>NW1/4  10-145-66</t>
  </si>
  <si>
    <t>G22B</t>
  </si>
  <si>
    <t>Parcel 00729000</t>
  </si>
  <si>
    <t>NW1/4  14-145-66</t>
  </si>
  <si>
    <t>Bartz, Charles/Deborah</t>
  </si>
  <si>
    <t>Parcel 00243000</t>
  </si>
  <si>
    <t>SE1/4  36-145-62</t>
  </si>
  <si>
    <t>Bata, Jeff</t>
  </si>
  <si>
    <t>CHANGES PENDING</t>
  </si>
  <si>
    <t>Parcel 00266000</t>
  </si>
  <si>
    <t>SW1/4  6-145-63</t>
  </si>
  <si>
    <t>Parcel 00389000</t>
  </si>
  <si>
    <t>NW1/4  1-145-64</t>
  </si>
  <si>
    <t>G273B</t>
  </si>
  <si>
    <t>Parcel 00390000</t>
  </si>
  <si>
    <t>SW1/4  1-145-64</t>
  </si>
  <si>
    <t>G2376A</t>
  </si>
  <si>
    <t>Parcel 00391000</t>
  </si>
  <si>
    <t>SE1/4 less Auditor's Lot 2</t>
  </si>
  <si>
    <t>Parcel 00391001</t>
  </si>
  <si>
    <t>SE1/4 1-145-64</t>
  </si>
  <si>
    <t>Parcel 00428000</t>
  </si>
  <si>
    <t>NE1/4 less 2 acres</t>
  </si>
  <si>
    <t>in NE1/4NE1/4</t>
  </si>
  <si>
    <t>11-145-64</t>
  </si>
  <si>
    <t>Parcel 00428001</t>
  </si>
  <si>
    <t xml:space="preserve">2 acres in </t>
  </si>
  <si>
    <t>NE1/4NE1/4</t>
  </si>
  <si>
    <t>Parcel 00431000</t>
  </si>
  <si>
    <t>SE1/4  11-145-64</t>
  </si>
  <si>
    <t>Parcel 00472000</t>
  </si>
  <si>
    <t>Fraction NE1/4</t>
  </si>
  <si>
    <t>G547A</t>
  </si>
  <si>
    <t>east of Jim River</t>
  </si>
  <si>
    <t>INUNDATED 83 ACRES</t>
  </si>
  <si>
    <t>Beach, Nancy</t>
  </si>
  <si>
    <t>Parcel 01569000</t>
  </si>
  <si>
    <t>NW1/4  8-146-66</t>
  </si>
  <si>
    <t>Carrington</t>
  </si>
  <si>
    <t>Bear, Matthew</t>
  </si>
  <si>
    <t>Parcel 01216000</t>
  </si>
  <si>
    <t>Auditor's Lot 4</t>
  </si>
  <si>
    <t>28-146-63</t>
  </si>
  <si>
    <t>Parcel 01219000</t>
  </si>
  <si>
    <t>SE1/4  28-146-63</t>
  </si>
  <si>
    <t>Becker, Jerry/Tamara</t>
  </si>
  <si>
    <t>Parcel 02486000</t>
  </si>
  <si>
    <t>SW1/4  21-147-66</t>
  </si>
  <si>
    <t>Estabrook</t>
  </si>
  <si>
    <t>Parcel 02487000</t>
  </si>
  <si>
    <t>SE1/4  21-147-66</t>
  </si>
  <si>
    <t>Parcel 02488000</t>
  </si>
  <si>
    <t>NE1/4  22-147-66</t>
  </si>
  <si>
    <t>G546A</t>
  </si>
  <si>
    <t>Parcel 02489000</t>
  </si>
  <si>
    <t>NW1/4  22-147-66</t>
  </si>
  <si>
    <t>Parcel 02490000</t>
  </si>
  <si>
    <t>SW1/4  22-147-66</t>
  </si>
  <si>
    <t>Parcel 02491000</t>
  </si>
  <si>
    <t>SE1/4  22-147-66</t>
  </si>
  <si>
    <t>Parcel 02494000</t>
  </si>
  <si>
    <t>SW1/4  23-147-66</t>
  </si>
  <si>
    <t>G237B</t>
  </si>
  <si>
    <t xml:space="preserve">Beckley, Dan </t>
  </si>
  <si>
    <t>Parcel 0461000</t>
  </si>
  <si>
    <t>Plat 573'x237'… 19-145-64</t>
  </si>
  <si>
    <t>Parcel 00623000</t>
  </si>
  <si>
    <t>SE1/4 23-145-65</t>
  </si>
  <si>
    <t>Parcel 00626000</t>
  </si>
  <si>
    <t>SW1/4 24-145-65</t>
  </si>
  <si>
    <t>Parcel 00635000</t>
  </si>
  <si>
    <t>SE1/4 26-145-65</t>
  </si>
  <si>
    <t>Beckley, Percy</t>
  </si>
  <si>
    <t>Parcel 00444000</t>
  </si>
  <si>
    <t>NE1/4  15-145-64</t>
  </si>
  <si>
    <t>Parcel 00445000</t>
  </si>
  <si>
    <t>NW1/4  15-145-64</t>
  </si>
  <si>
    <t>Parcel 00446000</t>
  </si>
  <si>
    <t xml:space="preserve">SW1/4 less </t>
  </si>
  <si>
    <t>15-145-64</t>
  </si>
  <si>
    <t>Parcel 00447000</t>
  </si>
  <si>
    <t>SE1/4  15-145-64</t>
  </si>
  <si>
    <t>Parcel 00451001</t>
  </si>
  <si>
    <t>S1/2SE1/4</t>
  </si>
  <si>
    <t>16-145-64</t>
  </si>
  <si>
    <t>Parcel 00461001</t>
  </si>
  <si>
    <t>Fracation S of Soo</t>
  </si>
  <si>
    <t xml:space="preserve">Line NW1/4 less </t>
  </si>
  <si>
    <t>plat 573'x237' S of</t>
  </si>
  <si>
    <t>Soo Line</t>
  </si>
  <si>
    <t>19-145-64</t>
  </si>
  <si>
    <t>Parcel 00632000</t>
  </si>
  <si>
    <t xml:space="preserve">NE1/4  26-145-65 </t>
  </si>
  <si>
    <t>Bergan, Barbara</t>
  </si>
  <si>
    <t>Parcel 01904000</t>
  </si>
  <si>
    <t>NE1/4  20-147-62</t>
  </si>
  <si>
    <t>G128A</t>
  </si>
  <si>
    <t>Parcel 01907000</t>
  </si>
  <si>
    <t>SE1/4  20-147-62</t>
  </si>
  <si>
    <t>G125A</t>
  </si>
  <si>
    <t>G373B</t>
  </si>
  <si>
    <t>Parcel 04116005</t>
  </si>
  <si>
    <t xml:space="preserve">Auditor's Lot 3 </t>
  </si>
  <si>
    <t>City of McHenry</t>
  </si>
  <si>
    <t>NOT IN SIDWELL</t>
  </si>
  <si>
    <t>Bergstad, Clayton</t>
  </si>
  <si>
    <t>Parcel 01968000</t>
  </si>
  <si>
    <t>NE1/4  36-147-62</t>
  </si>
  <si>
    <t>G254A</t>
  </si>
  <si>
    <t>G273A</t>
  </si>
  <si>
    <t>G333A</t>
  </si>
  <si>
    <t>G300A</t>
  </si>
  <si>
    <t>G330A</t>
  </si>
  <si>
    <t>Parcel 01969000</t>
  </si>
  <si>
    <t>NW1/4  36-147-62</t>
  </si>
  <si>
    <t>Parcel 0197000</t>
  </si>
  <si>
    <t>SW1/4  36-147-62</t>
  </si>
  <si>
    <t>Parcel 01971000</t>
  </si>
  <si>
    <t>SE1/4  36-147-62</t>
  </si>
  <si>
    <t>G735B</t>
  </si>
  <si>
    <t>Bickett, Chad/Rachel</t>
  </si>
  <si>
    <t>Parcel 00734000</t>
  </si>
  <si>
    <t>SW1/4  15-145-66</t>
  </si>
  <si>
    <t>Parcel 00736000</t>
  </si>
  <si>
    <t>W1/2NE1/4</t>
  </si>
  <si>
    <t>Meville</t>
  </si>
  <si>
    <t>16-145-66</t>
  </si>
  <si>
    <t>Parcel 00736005</t>
  </si>
  <si>
    <t>E1/2NE1/4</t>
  </si>
  <si>
    <t>Parcel 00737000</t>
  </si>
  <si>
    <t>NW1/4  16-145-66</t>
  </si>
  <si>
    <t>Parcel 00732800</t>
  </si>
  <si>
    <t>SW1/4  16-145-66</t>
  </si>
  <si>
    <t>Parcel 00739000</t>
  </si>
  <si>
    <t>Parcel 00739005</t>
  </si>
  <si>
    <t>NE1/4SE1/4</t>
  </si>
  <si>
    <t>Parcel 00756000</t>
  </si>
  <si>
    <t>NE1/4  21-145-66</t>
  </si>
  <si>
    <t>Parcel 00757000</t>
  </si>
  <si>
    <t>NW1/4  21-145-66</t>
  </si>
  <si>
    <t>Parcel 00758000</t>
  </si>
  <si>
    <t>SW1/4  21-145-66</t>
  </si>
  <si>
    <t>Parcel 00759000</t>
  </si>
  <si>
    <t>SE1/4  21-145-66</t>
  </si>
  <si>
    <t>Parcel 00761000</t>
  </si>
  <si>
    <t>NW1/4  22-145-66</t>
  </si>
  <si>
    <t>Parcel 00762000</t>
  </si>
  <si>
    <t>Auditor's Lot 28</t>
  </si>
  <si>
    <t>22-145-66</t>
  </si>
  <si>
    <t>G30B</t>
  </si>
  <si>
    <t>Parcel 00763000</t>
  </si>
  <si>
    <t>SE1/4  22-145-66</t>
  </si>
  <si>
    <t>Parcel 00778000</t>
  </si>
  <si>
    <t>Auditor's Lot 26</t>
  </si>
  <si>
    <t>SW1/4  26-145-66</t>
  </si>
  <si>
    <t>Parcel 00784000</t>
  </si>
  <si>
    <t>NE1/4 less</t>
  </si>
  <si>
    <t>Auditor's Lot 11</t>
  </si>
  <si>
    <t>28-145-66</t>
  </si>
  <si>
    <t>G750C</t>
  </si>
  <si>
    <t>Parcel 00787000</t>
  </si>
  <si>
    <t>SE1/4 less</t>
  </si>
  <si>
    <t>Parcel 00795001</t>
  </si>
  <si>
    <t>Auditor's Lot 18</t>
  </si>
  <si>
    <t>SW1/4  30-145-66</t>
  </si>
  <si>
    <t>Biel, Mike</t>
  </si>
  <si>
    <t>Parcel 01697000</t>
  </si>
  <si>
    <t>NW1/4 less that</t>
  </si>
  <si>
    <t>part Auditor's Lot</t>
  </si>
  <si>
    <t>225 in NW1/4</t>
  </si>
  <si>
    <t>4-146-67</t>
  </si>
  <si>
    <t>Parcel 01698000</t>
  </si>
  <si>
    <t xml:space="preserve">SW1/4 less that </t>
  </si>
  <si>
    <t>225 in SW1/4 and</t>
  </si>
  <si>
    <t>less Adutor's Lot 13</t>
  </si>
  <si>
    <t>Parcel 01715000</t>
  </si>
  <si>
    <t>SE1/4  8-146-67</t>
  </si>
  <si>
    <t>Parcel 01747000</t>
  </si>
  <si>
    <t>Auditor's Lot 214</t>
  </si>
  <si>
    <t>16-146-67</t>
  </si>
  <si>
    <t>Biel, Ray/Peggy</t>
  </si>
  <si>
    <t>Parcel 01658002</t>
  </si>
  <si>
    <t>Auditor's Lot 52</t>
  </si>
  <si>
    <t>30-146-66</t>
  </si>
  <si>
    <t>Black, Gilbert/Joanne</t>
  </si>
  <si>
    <t>Parcel 01828000</t>
  </si>
  <si>
    <t>NE1/4 less that part</t>
  </si>
  <si>
    <t>USA tract 16 in NE1/4</t>
  </si>
  <si>
    <t>Parcel 01831000</t>
  </si>
  <si>
    <t>SE1/4 less that part</t>
  </si>
  <si>
    <t>USA tract 16 in SE1/4</t>
  </si>
  <si>
    <t>and…  1-147-62</t>
  </si>
  <si>
    <t>Parcel 01831002</t>
  </si>
  <si>
    <t>Fraction SE1/4</t>
  </si>
  <si>
    <t>Parcel 0184000</t>
  </si>
  <si>
    <t>S1/2NE1/4</t>
  </si>
  <si>
    <t>Parcel 01843000</t>
  </si>
  <si>
    <t>E1/2SE1/4 south of</t>
  </si>
  <si>
    <t>Parcel 01843001</t>
  </si>
  <si>
    <t xml:space="preserve">W1/2SE1/4 and </t>
  </si>
  <si>
    <t>that part NE1/4SE1/4</t>
  </si>
  <si>
    <t>north of railroad</t>
  </si>
  <si>
    <t>right of way</t>
  </si>
  <si>
    <t>Parcel 02130000</t>
  </si>
  <si>
    <t>SW1/4  4-147-64</t>
  </si>
  <si>
    <t>Larrabee</t>
  </si>
  <si>
    <t>Parcel 02131000</t>
  </si>
  <si>
    <t>SE1/4  4-147-64</t>
  </si>
  <si>
    <t>Parcel 0215000</t>
  </si>
  <si>
    <t>SW1/4  9-147-64</t>
  </si>
  <si>
    <t>G745A</t>
  </si>
  <si>
    <t>Parcel 02151000</t>
  </si>
  <si>
    <t>NE1/4NE1/4SE1/4</t>
  </si>
  <si>
    <t>9-147-64</t>
  </si>
  <si>
    <t>Black, Kevin/Judy</t>
  </si>
  <si>
    <t>Parcel 02048000</t>
  </si>
  <si>
    <t>NE1/4  20-147-63</t>
  </si>
  <si>
    <t>Parcel 02050000</t>
  </si>
  <si>
    <t>SW1/4  20-147-63</t>
  </si>
  <si>
    <t>G737A</t>
  </si>
  <si>
    <t>Parcel 02070000</t>
  </si>
  <si>
    <t>SW1/4  25-147-63</t>
  </si>
  <si>
    <t>G738D</t>
  </si>
  <si>
    <t>Parcel 02071000</t>
  </si>
  <si>
    <t>SE1/4  25-147-63</t>
  </si>
  <si>
    <t>Parcel 0208001</t>
  </si>
  <si>
    <t>S1/2S1/2NE1/4</t>
  </si>
  <si>
    <t>28-147-63</t>
  </si>
  <si>
    <t>G146B</t>
  </si>
  <si>
    <t>Parcel 02083000</t>
  </si>
  <si>
    <t>SE1/4  28-147-63</t>
  </si>
  <si>
    <t>G146C</t>
  </si>
  <si>
    <t>Parcel 02088000</t>
  </si>
  <si>
    <t>N1/2NE1/4</t>
  </si>
  <si>
    <t>30-147-63</t>
  </si>
  <si>
    <t>Parcel 02088001</t>
  </si>
  <si>
    <t>Parcel 02089000</t>
  </si>
  <si>
    <t>NW1/4  30-147-63</t>
  </si>
  <si>
    <t>G564A</t>
  </si>
  <si>
    <t>Parcel 02090000</t>
  </si>
  <si>
    <t>SW1/4  30-147-63</t>
  </si>
  <si>
    <t>Parcel 02091000</t>
  </si>
  <si>
    <t>SE1/4  30-147-63</t>
  </si>
  <si>
    <t>Parcel 02097000</t>
  </si>
  <si>
    <t>NW1/4  32-147-63</t>
  </si>
  <si>
    <t>Black, Lyle/Annola</t>
  </si>
  <si>
    <t>Parcel 01872000</t>
  </si>
  <si>
    <t>NE1/4  12-147-62</t>
  </si>
  <si>
    <t>Parcel 01875000</t>
  </si>
  <si>
    <t>SE1/4  12-147-62</t>
  </si>
  <si>
    <t>Parcel 01876000</t>
  </si>
  <si>
    <t>NE1/4  13-147-62</t>
  </si>
  <si>
    <t>Black, Shane</t>
  </si>
  <si>
    <t>Parcel 01941000</t>
  </si>
  <si>
    <t>NW1/4  29-147-62</t>
  </si>
  <si>
    <t>G732B</t>
  </si>
  <si>
    <t>Black, Travis/Katherine</t>
  </si>
  <si>
    <t>Parcel 01981001</t>
  </si>
  <si>
    <t>S1/2NW1/4</t>
  </si>
  <si>
    <t>3-147-63</t>
  </si>
  <si>
    <t>G147D</t>
  </si>
  <si>
    <t>G596C</t>
  </si>
  <si>
    <t>Parcel 01982000</t>
  </si>
  <si>
    <t>SW1/4  3-147-63</t>
  </si>
  <si>
    <t>Black, Wesley/Karen</t>
  </si>
  <si>
    <t>Parcel 01869000</t>
  </si>
  <si>
    <t>NW1/4  11-147-62</t>
  </si>
  <si>
    <t>Parcel 01870000</t>
  </si>
  <si>
    <t>SW1/4  11-147-62</t>
  </si>
  <si>
    <t>Blahna, James P</t>
  </si>
  <si>
    <t>Parcel 00268001</t>
  </si>
  <si>
    <t xml:space="preserve">SE1/4SE1/4NE1/4,  </t>
  </si>
  <si>
    <t xml:space="preserve">E1/2SW1/4SE1/4NE1/4, </t>
  </si>
  <si>
    <t>S1/2NE1/4SE1/4NE1/4, &amp;</t>
  </si>
  <si>
    <t>SE1/4NW1/4SE1/4NE1/4</t>
  </si>
  <si>
    <t>7-145-63</t>
  </si>
  <si>
    <t>Parcel 00327000</t>
  </si>
  <si>
    <t>SE1/4  21-145-63</t>
  </si>
  <si>
    <t>FARM RESIDENCE EXEMPT?</t>
  </si>
  <si>
    <t>Parcel 00330000</t>
  </si>
  <si>
    <t>SW1/4  22-145-63</t>
  </si>
  <si>
    <t>G114B</t>
  </si>
  <si>
    <t>Parcel 00353000</t>
  </si>
  <si>
    <t>NW1/4  28-145-63</t>
  </si>
  <si>
    <t>Parcel 00356000</t>
  </si>
  <si>
    <t>NE1/4  29-145-63</t>
  </si>
  <si>
    <t>Parcel 00420000</t>
  </si>
  <si>
    <t>NE1/4 less 3.2 acres</t>
  </si>
  <si>
    <t>(gravel pit)  9-145-64</t>
  </si>
  <si>
    <t>G433F</t>
  </si>
  <si>
    <t>Parcel 00421000</t>
  </si>
  <si>
    <t>NW1/4  9-145-64</t>
  </si>
  <si>
    <t>Parcel 00926000</t>
  </si>
  <si>
    <t>SW1/4  27-145-67</t>
  </si>
  <si>
    <t>G1250A</t>
  </si>
  <si>
    <t>G650</t>
  </si>
  <si>
    <t>G651E</t>
  </si>
  <si>
    <t>Parcel 00936000</t>
  </si>
  <si>
    <t>NE1/4  30-145-67</t>
  </si>
  <si>
    <t>C146F</t>
  </si>
  <si>
    <t>C132C</t>
  </si>
  <si>
    <t>C156F</t>
  </si>
  <si>
    <t>C50A</t>
  </si>
  <si>
    <t>Parcel 00937000</t>
  </si>
  <si>
    <t>NW1/4  30-145-67</t>
  </si>
  <si>
    <t>C155F</t>
  </si>
  <si>
    <t>C874C</t>
  </si>
  <si>
    <t>G207A</t>
  </si>
  <si>
    <t>Parcel 00939000</t>
  </si>
  <si>
    <t>SE1/4  30-145-67</t>
  </si>
  <si>
    <t>C210B</t>
  </si>
  <si>
    <t>C5A</t>
  </si>
  <si>
    <t>C996</t>
  </si>
  <si>
    <t xml:space="preserve"> </t>
  </si>
  <si>
    <t>Borth, Gaylen/Sandra</t>
  </si>
  <si>
    <t>Parcel 02452000</t>
  </si>
  <si>
    <t>NE1/4  13-147-66</t>
  </si>
  <si>
    <t>Parcel 02453000</t>
  </si>
  <si>
    <t>NW1/4  13-147-66</t>
  </si>
  <si>
    <t>Boyer, Rebecca</t>
  </si>
  <si>
    <t>Parcel 00188000</t>
  </si>
  <si>
    <t>NE1/4  23-145-62</t>
  </si>
  <si>
    <t>Braaten, Dallas/Carrie</t>
  </si>
  <si>
    <t>Parcel 01264001</t>
  </si>
  <si>
    <t>Auditor's Lot 202 in</t>
  </si>
  <si>
    <t>Government Lot 1</t>
  </si>
  <si>
    <t>and in S1/2NE1/4</t>
  </si>
  <si>
    <t>4-146-64</t>
  </si>
  <si>
    <t>Brandt, David/Kathy</t>
  </si>
  <si>
    <t>Parcel 01830001</t>
  </si>
  <si>
    <t>Part south of railroad</t>
  </si>
  <si>
    <t>including railroad</t>
  </si>
  <si>
    <t>right of way south</t>
  </si>
  <si>
    <t>of railroad</t>
  </si>
  <si>
    <t>Parcel 01834000</t>
  </si>
  <si>
    <t>SW1/4  2-147-62</t>
  </si>
  <si>
    <t>G377A</t>
  </si>
  <si>
    <t>Parcel 01835000</t>
  </si>
  <si>
    <t>SE1/4  2-147-62</t>
  </si>
  <si>
    <t>Parcel 01838000</t>
  </si>
  <si>
    <t>That part south of</t>
  </si>
  <si>
    <t>railroad</t>
  </si>
  <si>
    <t>SW1/4  3-147-62</t>
  </si>
  <si>
    <t>Parcel 01839000</t>
  </si>
  <si>
    <t>SE1/4  3-147-62</t>
  </si>
  <si>
    <t>Parcel 01865000</t>
  </si>
  <si>
    <t>NW1/4  10-147-62</t>
  </si>
  <si>
    <t>G282A</t>
  </si>
  <si>
    <t>Parcel 01866000</t>
  </si>
  <si>
    <t xml:space="preserve">E1/2SW1/4  </t>
  </si>
  <si>
    <t>10-147-62</t>
  </si>
  <si>
    <t>Parcel 01866001</t>
  </si>
  <si>
    <t>W1/2SW1/4</t>
  </si>
  <si>
    <t>Parcel 01867000</t>
  </si>
  <si>
    <t>SE1/4  10-147-62</t>
  </si>
  <si>
    <t>Parcel 01868000</t>
  </si>
  <si>
    <t>NE1/4  11-147-62</t>
  </si>
  <si>
    <t>Parcel 01871000</t>
  </si>
  <si>
    <t>SE1/4  11-147-62</t>
  </si>
  <si>
    <t>Parcel 01873000</t>
  </si>
  <si>
    <t>NW1/4  12-147-62</t>
  </si>
  <si>
    <t>Parcel 017874000</t>
  </si>
  <si>
    <t>SW1/4  12-147-62</t>
  </si>
  <si>
    <t>Parcel 01877000</t>
  </si>
  <si>
    <t>SW1/4  13-147-62</t>
  </si>
  <si>
    <t>Parcel 01881000</t>
  </si>
  <si>
    <t>NW1/4  14-147-62</t>
  </si>
  <si>
    <t>Parcel 01882000</t>
  </si>
  <si>
    <t>SW1/4  14-147-62</t>
  </si>
  <si>
    <t>G122A</t>
  </si>
  <si>
    <t>Parcel 01883000</t>
  </si>
  <si>
    <t>SE1/4  14-147-62</t>
  </si>
  <si>
    <t>Parcel 01933000</t>
  </si>
  <si>
    <t>NW1/4  27-147-62</t>
  </si>
  <si>
    <t>G352A</t>
  </si>
  <si>
    <t>Parcel 01936000</t>
  </si>
  <si>
    <t>NE1/4  28-147-62</t>
  </si>
  <si>
    <t>Parcel 01939000</t>
  </si>
  <si>
    <t>SE1/4  28-147-62</t>
  </si>
  <si>
    <t>Brandt, John/Susan</t>
  </si>
  <si>
    <t>Parcel 01844000</t>
  </si>
  <si>
    <t>NE1/4  5-147-62</t>
  </si>
  <si>
    <t>Parcel 01845000</t>
  </si>
  <si>
    <t>E3/4 Government</t>
  </si>
  <si>
    <t xml:space="preserve">Lot 3 and </t>
  </si>
  <si>
    <t>E1/2SE1/4NW1/4</t>
  </si>
  <si>
    <t>Parcel 01880000</t>
  </si>
  <si>
    <t>NE1/4  14-147-62</t>
  </si>
  <si>
    <t>G750A</t>
  </si>
  <si>
    <t>Parcel 01884000</t>
  </si>
  <si>
    <t>N1/2N1/2 less</t>
  </si>
  <si>
    <t>15-147-62</t>
  </si>
  <si>
    <t>Parcel 01884001</t>
  </si>
  <si>
    <t>NE1/4  15-147-62</t>
  </si>
  <si>
    <t>Parcel 01885000</t>
  </si>
  <si>
    <t>N1/2S1/2N1/2</t>
  </si>
  <si>
    <t>less Auditor's Lot</t>
  </si>
  <si>
    <t>208 in NE1/4</t>
  </si>
  <si>
    <t>Parcel 01885001</t>
  </si>
  <si>
    <t>S1/2S1/2N1/2</t>
  </si>
  <si>
    <t>G37A</t>
  </si>
  <si>
    <t>Parcel 01886000</t>
  </si>
  <si>
    <t>SW1/4 less</t>
  </si>
  <si>
    <t>Auditor's Lot 209</t>
  </si>
  <si>
    <t>Parcel 01887000</t>
  </si>
  <si>
    <t>SE1/4  15-147-62</t>
  </si>
  <si>
    <t>Parcel 01888000</t>
  </si>
  <si>
    <t>NE1/4  16-147-62</t>
  </si>
  <si>
    <t>Parcel 01889000</t>
  </si>
  <si>
    <t>NW1/4  16-14762</t>
  </si>
  <si>
    <t>G34A</t>
  </si>
  <si>
    <t>Parcel 01891000</t>
  </si>
  <si>
    <t>SE1/4  16-147-62</t>
  </si>
  <si>
    <t>Parcel 01937000</t>
  </si>
  <si>
    <t>NW1/4  28-147-62</t>
  </si>
  <si>
    <t>G373A</t>
  </si>
  <si>
    <t>Brandt, Roger</t>
  </si>
  <si>
    <t>Parcel 006665000</t>
  </si>
  <si>
    <t>NW1/4  34-145-65</t>
  </si>
  <si>
    <t xml:space="preserve">Bredahl, Jodi </t>
  </si>
  <si>
    <t>Parcel 00369000</t>
  </si>
  <si>
    <t>NW1/4  32-145-63</t>
  </si>
  <si>
    <t>Brown Siblings</t>
  </si>
  <si>
    <t>Parcel 01329000</t>
  </si>
  <si>
    <t>NW1/4  20-146-64</t>
  </si>
  <si>
    <t>G230G</t>
  </si>
  <si>
    <t>Parcel 01368001</t>
  </si>
  <si>
    <t>30-146-64</t>
  </si>
  <si>
    <t>Parcel 01369000</t>
  </si>
  <si>
    <t>NW1/4  30-146-64</t>
  </si>
  <si>
    <t>Parcel 01370000</t>
  </si>
  <si>
    <t>SW1/4  30-146-64</t>
  </si>
  <si>
    <t>Parcel 01371000</t>
  </si>
  <si>
    <t>SE1/4  30-146-64</t>
  </si>
  <si>
    <t>Burchill, Alan</t>
  </si>
  <si>
    <t>Parcel 00415000</t>
  </si>
  <si>
    <t>SE1/4  7-145-64</t>
  </si>
  <si>
    <t>Burr, Jodi</t>
  </si>
  <si>
    <t>Parcel 00667000</t>
  </si>
  <si>
    <t>SE1/4  34-145-65</t>
  </si>
  <si>
    <t>Parcel 01492000</t>
  </si>
  <si>
    <t>NE1/4  25-146-65</t>
  </si>
  <si>
    <t>Rose Hill</t>
  </si>
  <si>
    <t>Burr, Kenneth/Ella</t>
  </si>
  <si>
    <t>Parcel 02531000</t>
  </si>
  <si>
    <t>Auditor's Lot 15</t>
  </si>
  <si>
    <t>SE1/4  32-147-66</t>
  </si>
  <si>
    <t>Burtner, Roger/Carol</t>
  </si>
  <si>
    <t>Parcel 00374000</t>
  </si>
  <si>
    <t>SW1/4  33-145-63</t>
  </si>
  <si>
    <t>Butts, Alan</t>
  </si>
  <si>
    <t>Parcel 01691000</t>
  </si>
  <si>
    <t>SE1/4  2-146-67</t>
  </si>
  <si>
    <t>Parcel 01725000</t>
  </si>
  <si>
    <t>NW1/4  11-146-67</t>
  </si>
  <si>
    <t>Parcel 01728000</t>
  </si>
  <si>
    <t>NE1/4 less Plat 1</t>
  </si>
  <si>
    <t xml:space="preserve">and less </t>
  </si>
  <si>
    <t>Auditor's Plat 5</t>
  </si>
  <si>
    <t>12-146-67</t>
  </si>
  <si>
    <t>Parcel 01729000</t>
  </si>
  <si>
    <t>NW1/4  12-146-67</t>
  </si>
  <si>
    <t>Butts, Linda</t>
  </si>
  <si>
    <t>Parcel 01724000</t>
  </si>
  <si>
    <t>NE1/4  11-146-67</t>
  </si>
  <si>
    <t>Byrum, Daren/Michelle</t>
  </si>
  <si>
    <t>Parcel 02139000</t>
  </si>
  <si>
    <t>SE1/4  6-147-64</t>
  </si>
  <si>
    <t>G749A</t>
  </si>
  <si>
    <t>Cabler, Josh/Kristin</t>
  </si>
  <si>
    <t>Parcel 02189000</t>
  </si>
  <si>
    <t>NW1/4  19-147-64</t>
  </si>
  <si>
    <t>G299C</t>
  </si>
  <si>
    <t>G426A</t>
  </si>
  <si>
    <t>Parcel 02189005</t>
  </si>
  <si>
    <t>Auditor's Lot 216</t>
  </si>
  <si>
    <t>Carr, Austen</t>
  </si>
  <si>
    <t>Parcel 01557000</t>
  </si>
  <si>
    <t>Auditor's Lot 248</t>
  </si>
  <si>
    <t>NW1/4  5-146-66</t>
  </si>
  <si>
    <t>Parcel 01557003</t>
  </si>
  <si>
    <t>Auditor's Lot 105</t>
  </si>
  <si>
    <t>G233A</t>
  </si>
  <si>
    <t>Carr, Brian/Heather</t>
  </si>
  <si>
    <t>Parcel 01649000</t>
  </si>
  <si>
    <t>Auditor's Lot 106</t>
  </si>
  <si>
    <t>28-146-66</t>
  </si>
  <si>
    <t>Parcel 01676001</t>
  </si>
  <si>
    <t>Auditor's Lot 235</t>
  </si>
  <si>
    <t>NE1/4  35-146-66</t>
  </si>
  <si>
    <t>Parcel 01677003</t>
  </si>
  <si>
    <t>Auditor's Lot 234</t>
  </si>
  <si>
    <t>NW1/4  35-146-66</t>
  </si>
  <si>
    <t>Parcel 01678000</t>
  </si>
  <si>
    <t>Auditor's Lot 40</t>
  </si>
  <si>
    <t>SW1/4  35-146-66</t>
  </si>
  <si>
    <t>Parcel 01678001</t>
  </si>
  <si>
    <t>Auditor's Lot 38</t>
  </si>
  <si>
    <t>Parcel 01678002</t>
  </si>
  <si>
    <t>Auditor's Lot 39</t>
  </si>
  <si>
    <t>Parcel 01678003</t>
  </si>
  <si>
    <t>Auditor's Lot 41</t>
  </si>
  <si>
    <t>Parcel 01678004</t>
  </si>
  <si>
    <t>SW1/4SW1/4</t>
  </si>
  <si>
    <t>35-146-66</t>
  </si>
  <si>
    <t>Parcel 01678005</t>
  </si>
  <si>
    <t>SE1/4SW1/4</t>
  </si>
  <si>
    <t>Parcel 01679001</t>
  </si>
  <si>
    <t>Auditor's Lot 238</t>
  </si>
  <si>
    <t>Carr, Connie</t>
  </si>
  <si>
    <t>Parcel 00688000</t>
  </si>
  <si>
    <t>NE1/4  4-145-66</t>
  </si>
  <si>
    <t>Parcel 00689000</t>
  </si>
  <si>
    <t>NW1/4  4-145-66</t>
  </si>
  <si>
    <t>Parcel 00690000</t>
  </si>
  <si>
    <t>S1/2  4-145-66</t>
  </si>
  <si>
    <t>Parcel 00717000</t>
  </si>
  <si>
    <t>NW1/4  11-145-66</t>
  </si>
  <si>
    <t>G23B</t>
  </si>
  <si>
    <t>Parcel 00733001</t>
  </si>
  <si>
    <t>Auditor's Lot 27</t>
  </si>
  <si>
    <t xml:space="preserve">NW1/4  15-145-66  </t>
  </si>
  <si>
    <t>Parcel 01606005</t>
  </si>
  <si>
    <t>Auditor's Lot 21</t>
  </si>
  <si>
    <t>SW1/4  17-146-66</t>
  </si>
  <si>
    <t>Parcel 01606022</t>
  </si>
  <si>
    <t>Auditor's Lot 73A</t>
  </si>
  <si>
    <t>Parcel 01606023</t>
  </si>
  <si>
    <t>Auditor's Lot 75</t>
  </si>
  <si>
    <t>Parcel 01606024</t>
  </si>
  <si>
    <t>Auditor's Lot 78</t>
  </si>
  <si>
    <t>Parcel 01606025</t>
  </si>
  <si>
    <t>Auditor's Lot 127</t>
  </si>
  <si>
    <t>SW1/4   17-146-66</t>
  </si>
  <si>
    <t>Parcel 01623000</t>
  </si>
  <si>
    <t>Lot 7 less W448'</t>
  </si>
  <si>
    <t>replatted Auditor's</t>
  </si>
  <si>
    <t>Lot 13</t>
  </si>
  <si>
    <t>SE1/4  21-146-66</t>
  </si>
  <si>
    <t>Parcel 01664000</t>
  </si>
  <si>
    <t>NE1/4  32-146-66</t>
  </si>
  <si>
    <t>Parcel 01665000</t>
  </si>
  <si>
    <t>NW1/4  32-146-66</t>
  </si>
  <si>
    <t>Parcel 01667000</t>
  </si>
  <si>
    <t>east of railroad</t>
  </si>
  <si>
    <t>32-146-66</t>
  </si>
  <si>
    <t>Parcel 01670000</t>
  </si>
  <si>
    <t>SW1/4  33-146-66</t>
  </si>
  <si>
    <t>Parcel 01780000</t>
  </si>
  <si>
    <t xml:space="preserve">Auditor's Lots </t>
  </si>
  <si>
    <t>227 and 228</t>
  </si>
  <si>
    <t>25-146-67</t>
  </si>
  <si>
    <t>Parcel 01782001</t>
  </si>
  <si>
    <t>Auditor's Lot 19</t>
  </si>
  <si>
    <t>Parcel 02380000</t>
  </si>
  <si>
    <t>NE1/4  31-147-65</t>
  </si>
  <si>
    <t>G27A</t>
  </si>
  <si>
    <t>Parcel 02382000</t>
  </si>
  <si>
    <t>Auditor's Lot 3</t>
  </si>
  <si>
    <t>31-147-65</t>
  </si>
  <si>
    <t>Parcel 02383000</t>
  </si>
  <si>
    <t>SE1/4  31-147-65</t>
  </si>
  <si>
    <t>Carr, Darlene</t>
  </si>
  <si>
    <t>Parcel 00920000</t>
  </si>
  <si>
    <t>NE1/4  26-145-67</t>
  </si>
  <si>
    <t>G2385B</t>
  </si>
  <si>
    <t>G285B</t>
  </si>
  <si>
    <t>Parcel 00921000</t>
  </si>
  <si>
    <t>NW1/4  26-145-67</t>
  </si>
  <si>
    <t>Parcel 00922000</t>
  </si>
  <si>
    <t>SW1/4  26-145-67</t>
  </si>
  <si>
    <t>G270</t>
  </si>
  <si>
    <t>Parcel 00923000</t>
  </si>
  <si>
    <t>SE1/4  26-145-67</t>
  </si>
  <si>
    <t>G532A</t>
  </si>
  <si>
    <t>Carr, Donald/Lydia</t>
  </si>
  <si>
    <t>Parcel 00719000</t>
  </si>
  <si>
    <t>SE1/4  11-145-66</t>
  </si>
  <si>
    <t>Parcel 00726000</t>
  </si>
  <si>
    <t>SW1/4  13-145-66</t>
  </si>
  <si>
    <t>Parcel 00727000</t>
  </si>
  <si>
    <t>SE1/4  13-145-66</t>
  </si>
  <si>
    <t>Parcel 00728000</t>
  </si>
  <si>
    <t>NE1/4  14-145-66</t>
  </si>
  <si>
    <t>G122B</t>
  </si>
  <si>
    <t>Parcel 01478000</t>
  </si>
  <si>
    <t>SW1/4  21-146-65</t>
  </si>
  <si>
    <t>Carr, Jr., James D</t>
  </si>
  <si>
    <t>Parcel 00714000</t>
  </si>
  <si>
    <t>SW1/4  10-145-66</t>
  </si>
  <si>
    <t>Parcel 00715000</t>
  </si>
  <si>
    <t>SE1/4  10-145-66</t>
  </si>
  <si>
    <t>Parcel 00716000</t>
  </si>
  <si>
    <t>NE1/4  11-145-66</t>
  </si>
  <si>
    <t>Parcel 00718000</t>
  </si>
  <si>
    <t>SW1/4  11-145-66</t>
  </si>
  <si>
    <t>Parcel 00720000</t>
  </si>
  <si>
    <t>NE1/4  12-145-66</t>
  </si>
  <si>
    <t>Parcel 00721000</t>
  </si>
  <si>
    <t>NW1/4  12-145-66</t>
  </si>
  <si>
    <t>Parcel 00722000</t>
  </si>
  <si>
    <t>SW1/4  12-145-66</t>
  </si>
  <si>
    <t>Parcel 00723000</t>
  </si>
  <si>
    <t>SE1/4  12-145-66</t>
  </si>
  <si>
    <t>Parcel 00724000</t>
  </si>
  <si>
    <t>NE1/4  13-145-66</t>
  </si>
  <si>
    <t>Parcel 00725000</t>
  </si>
  <si>
    <t>NW1/4  13-145-66</t>
  </si>
  <si>
    <t>Parcel 00732000</t>
  </si>
  <si>
    <t>NE1/4  15-145-66</t>
  </si>
  <si>
    <t>Parcel 00733000</t>
  </si>
  <si>
    <t>That part N1/2</t>
  </si>
  <si>
    <t>lying north and east</t>
  </si>
  <si>
    <t xml:space="preserve">of US 281 and </t>
  </si>
  <si>
    <t>15-145-66</t>
  </si>
  <si>
    <t>Carr, Keith</t>
  </si>
  <si>
    <t>Parcel 00564000</t>
  </si>
  <si>
    <t xml:space="preserve">That part lying </t>
  </si>
  <si>
    <t xml:space="preserve">including tract and </t>
  </si>
  <si>
    <t>less Auditor's Lot 204</t>
  </si>
  <si>
    <t>9-145-65</t>
  </si>
  <si>
    <t>Parcel 00672000</t>
  </si>
  <si>
    <t>NE1/4  36-145-65</t>
  </si>
  <si>
    <t>Parcel 00673000</t>
  </si>
  <si>
    <t>NW1/4  36-145-64</t>
  </si>
  <si>
    <t>Parcel 00684000</t>
  </si>
  <si>
    <t>NE1/4  3-145-66</t>
  </si>
  <si>
    <t>Parcel 00685000</t>
  </si>
  <si>
    <t>Auditor's Lot 29</t>
  </si>
  <si>
    <t>3-145-66</t>
  </si>
  <si>
    <t>Parcel 00686000</t>
  </si>
  <si>
    <t>NW1/4SW1/4</t>
  </si>
  <si>
    <t>Parcel 01675000</t>
  </si>
  <si>
    <t>SE1/4  34-146-66</t>
  </si>
  <si>
    <t>Carr, Ryan</t>
  </si>
  <si>
    <t>NC* acres</t>
  </si>
  <si>
    <t>Parcel 00683002</t>
  </si>
  <si>
    <t>E1/2SW1/4 less</t>
  </si>
  <si>
    <t>NE1/4NE1/4SW1/4</t>
  </si>
  <si>
    <t>and less</t>
  </si>
  <si>
    <t>SW1/4SW1/4 less</t>
  </si>
  <si>
    <t>Auditor's Lots 1, 8,</t>
  </si>
  <si>
    <t xml:space="preserve">and 9 </t>
  </si>
  <si>
    <t>SW1/4  3-145-66</t>
  </si>
  <si>
    <t>Parcel 00564005</t>
  </si>
  <si>
    <t>Auditor's Lot 204</t>
  </si>
  <si>
    <t xml:space="preserve">in SW1/4NW1/4 </t>
  </si>
  <si>
    <t>and in N1/2SW1/4</t>
  </si>
  <si>
    <t>Carr, Theresa</t>
  </si>
  <si>
    <t>Parcel 01080001</t>
  </si>
  <si>
    <t>NE1/4  30-146-62</t>
  </si>
  <si>
    <t>Carr, Thomas J/Carr, Brian</t>
  </si>
  <si>
    <t>Parcel 01576000</t>
  </si>
  <si>
    <t>Auditor's Lot 247</t>
  </si>
  <si>
    <t>10-146-66</t>
  </si>
  <si>
    <t>Assesses value</t>
  </si>
  <si>
    <t>Carr, Thomas P</t>
  </si>
  <si>
    <t>Parcel 01558002</t>
  </si>
  <si>
    <t>Auditor's Lot 15A</t>
  </si>
  <si>
    <t>SW1/4  5-146-66</t>
  </si>
  <si>
    <t>Parcel 01558003</t>
  </si>
  <si>
    <t>Auditor's Lot 99</t>
  </si>
  <si>
    <t>Parcel 01558004</t>
  </si>
  <si>
    <t>Auditor's Lot 100</t>
  </si>
  <si>
    <t>Carr, Timothy</t>
  </si>
  <si>
    <t>Parcel 01557002</t>
  </si>
  <si>
    <t>Auditor's Lot 113</t>
  </si>
  <si>
    <t>5-146-66</t>
  </si>
  <si>
    <t>COMMERCIAL</t>
  </si>
  <si>
    <t>Parcel 01631001</t>
  </si>
  <si>
    <t>Auditor's Lot 98</t>
  </si>
  <si>
    <t>23-146-66</t>
  </si>
  <si>
    <t>Carr, Tom J</t>
  </si>
  <si>
    <t>Parcel 00680000</t>
  </si>
  <si>
    <t>NE1/4  2-145-66</t>
  </si>
  <si>
    <t>Parcel 00683000</t>
  </si>
  <si>
    <t>SE1/4  2-145-66</t>
  </si>
  <si>
    <t>Parcel 00692002</t>
  </si>
  <si>
    <t>Part NE1/4 north</t>
  </si>
  <si>
    <t>and east of railroad</t>
  </si>
  <si>
    <t xml:space="preserve">and highway </t>
  </si>
  <si>
    <t>Parcel 00695000</t>
  </si>
  <si>
    <t>SE1/4  5-145-66</t>
  </si>
  <si>
    <t>G209</t>
  </si>
  <si>
    <t>Parcel 01576001</t>
  </si>
  <si>
    <t>NE1/4  10-146-66</t>
  </si>
  <si>
    <t>Parcel 01622005</t>
  </si>
  <si>
    <t>W448' Lot 7</t>
  </si>
  <si>
    <t xml:space="preserve">replat Auditor's </t>
  </si>
  <si>
    <t>Parcel 01800000</t>
  </si>
  <si>
    <t>NE1/4 30-146-67</t>
  </si>
  <si>
    <t>Carr, Travis J</t>
  </si>
  <si>
    <t>Parcel 00681000</t>
  </si>
  <si>
    <t>NW1/4  2-145-66</t>
  </si>
  <si>
    <t>Parcel 00682000</t>
  </si>
  <si>
    <t>Auditor's Lot 12</t>
  </si>
  <si>
    <t>2-145-66</t>
  </si>
  <si>
    <t>Parcel 00682001</t>
  </si>
  <si>
    <t>SW1/4  2-145-66</t>
  </si>
  <si>
    <t>Caylor, Don</t>
  </si>
  <si>
    <t>Parcel 01401000</t>
  </si>
  <si>
    <t>NW1/4  2-146-65</t>
  </si>
  <si>
    <t>Parcel 01429001</t>
  </si>
  <si>
    <t>Auditor's Lots</t>
  </si>
  <si>
    <t>15 and 15A</t>
  </si>
  <si>
    <t>G2331A</t>
  </si>
  <si>
    <t>NW1/4  9-146-65</t>
  </si>
  <si>
    <t>Parcel 02398000</t>
  </si>
  <si>
    <t>SW1/4  35-147-65</t>
  </si>
  <si>
    <t>Cellmer, Laverne/Vonda</t>
  </si>
  <si>
    <t xml:space="preserve">Parcel </t>
  </si>
  <si>
    <t>Parcel 0242500</t>
  </si>
  <si>
    <t>NW1/4  6-147-66</t>
  </si>
  <si>
    <t>Parcel 02426000</t>
  </si>
  <si>
    <t>SW1/4  6-147-66</t>
  </si>
  <si>
    <t>Parcel 02427000</t>
  </si>
  <si>
    <t>SW1/4SE1/4</t>
  </si>
  <si>
    <t>Parcel 02429001</t>
  </si>
  <si>
    <t>7-147-66</t>
  </si>
  <si>
    <t>Charles, Chris/Shirley</t>
  </si>
  <si>
    <t>Parcel 00881000</t>
  </si>
  <si>
    <t>16-145-67</t>
  </si>
  <si>
    <t>Parcel 00881001</t>
  </si>
  <si>
    <t>NW1/4  16-145-67</t>
  </si>
  <si>
    <t>Parcel 00882000</t>
  </si>
  <si>
    <t>SW1/4  16-145-67</t>
  </si>
  <si>
    <t>G242B</t>
  </si>
  <si>
    <t>Charles, Mitch/Rhonda</t>
  </si>
  <si>
    <t>Parcel 00566000</t>
  </si>
  <si>
    <t>Fraction SW1/4</t>
  </si>
  <si>
    <t>Parcel 00590000</t>
  </si>
  <si>
    <t>Part north of the</t>
  </si>
  <si>
    <t>15-145-65</t>
  </si>
  <si>
    <t>Cho, Christi</t>
  </si>
  <si>
    <t>Parcel 00850000</t>
  </si>
  <si>
    <t>Auditor's Lot 10</t>
  </si>
  <si>
    <t>SW1/4  8-145-67</t>
  </si>
  <si>
    <t>Christiansen, Russell/Cheryl</t>
  </si>
  <si>
    <t>Parcel 00257000</t>
  </si>
  <si>
    <t xml:space="preserve">3 and 4 and </t>
  </si>
  <si>
    <t xml:space="preserve">S1/2NW1/3 </t>
  </si>
  <si>
    <t>(fractional NW1/4)</t>
  </si>
  <si>
    <t>4-145-63</t>
  </si>
  <si>
    <t>Parcel 01009000</t>
  </si>
  <si>
    <t>12-146-62</t>
  </si>
  <si>
    <t>G1231A</t>
  </si>
  <si>
    <t>G31A</t>
  </si>
  <si>
    <t>Parcel 01010000</t>
  </si>
  <si>
    <t>SW1/4  12-146-62</t>
  </si>
  <si>
    <t>143B</t>
  </si>
  <si>
    <t>Parcel 01214000</t>
  </si>
  <si>
    <t>SW1/4  27-146-63</t>
  </si>
  <si>
    <t>Parcel 01241000</t>
  </si>
  <si>
    <t>NW1/4  34-146-63</t>
  </si>
  <si>
    <t>Parcel 02112000</t>
  </si>
  <si>
    <t>NE1/4  36-147-63</t>
  </si>
  <si>
    <t xml:space="preserve">NW1/4 less </t>
  </si>
  <si>
    <t>36-147-63</t>
  </si>
  <si>
    <t>Parcel 02114000</t>
  </si>
  <si>
    <t>SW1/4  36-147-63</t>
  </si>
  <si>
    <t>Parcel 02115000</t>
  </si>
  <si>
    <t>SE1/4  36-147-63</t>
  </si>
  <si>
    <t>G737D</t>
  </si>
  <si>
    <t>True and full values</t>
  </si>
  <si>
    <t>Christianson, Scott/Lisa</t>
  </si>
  <si>
    <t>Parcel 01860000</t>
  </si>
  <si>
    <t>NE1/4 including</t>
  </si>
  <si>
    <t>5, 6, and 7</t>
  </si>
  <si>
    <t>9-147-62</t>
  </si>
  <si>
    <t>WATERFOWL PRODUCTION AREA</t>
  </si>
  <si>
    <t>Parcel 01861000</t>
  </si>
  <si>
    <t>NE1/4NW1/4 and</t>
  </si>
  <si>
    <t>8 and 9  9-147-62</t>
  </si>
  <si>
    <t>Clark, Joe/Lois</t>
  </si>
  <si>
    <t>Parcel 01514001</t>
  </si>
  <si>
    <t>Auditor's Lot 1</t>
  </si>
  <si>
    <t>SW1/4  30-146-65</t>
  </si>
  <si>
    <t>Parcel 01639001</t>
  </si>
  <si>
    <t>SE1/4  25-146-66</t>
  </si>
  <si>
    <t>Cleveland, David B</t>
  </si>
  <si>
    <t>Parcel 01396000</t>
  </si>
  <si>
    <t>NE1/4  1-146-65</t>
  </si>
  <si>
    <t>Parcel 01399000</t>
  </si>
  <si>
    <t>SE1/4  1-146-65</t>
  </si>
  <si>
    <t>Parcel 01440000</t>
  </si>
  <si>
    <t>NE1/4  12-146-65</t>
  </si>
  <si>
    <t>Parcel 02442000</t>
  </si>
  <si>
    <t>10-147-66</t>
  </si>
  <si>
    <t>Parcel 02443000</t>
  </si>
  <si>
    <t>SE1/4  10-147-66</t>
  </si>
  <si>
    <t>Cleveland, James/Gayle</t>
  </si>
  <si>
    <t>Parcel 02428000</t>
  </si>
  <si>
    <t>Auditor's Lots 8</t>
  </si>
  <si>
    <t>and 9  7-147-66</t>
  </si>
  <si>
    <t>Cleveland Jr, James  A</t>
  </si>
  <si>
    <t>Parcel 01281000</t>
  </si>
  <si>
    <t>Parcel 01282000</t>
  </si>
  <si>
    <t>SW1/4  8-146-64</t>
  </si>
  <si>
    <t>Parcel 01397000</t>
  </si>
  <si>
    <t>NW1/4  1-146-65</t>
  </si>
  <si>
    <t>Parcel 01398000</t>
  </si>
  <si>
    <t>SW1/4  1-146-62</t>
  </si>
  <si>
    <t>Clifton, James/Debra</t>
  </si>
  <si>
    <t>Parcel 02501000</t>
  </si>
  <si>
    <t>NW1/4  25-147-66</t>
  </si>
  <si>
    <t>Parcel 02541001</t>
  </si>
  <si>
    <t>Auditor's Lot 17</t>
  </si>
  <si>
    <t>NW1/4  35-147-66</t>
  </si>
  <si>
    <t>Parcel 02542001</t>
  </si>
  <si>
    <t>Sublot 1</t>
  </si>
  <si>
    <t>SW1/4  35-147-66</t>
  </si>
  <si>
    <t>Cook, Jim/Lori</t>
  </si>
  <si>
    <t>Parcel 01546000</t>
  </si>
  <si>
    <t>SW1/4  2-146-66</t>
  </si>
  <si>
    <t>Parcel 01650000</t>
  </si>
  <si>
    <t>SW1/4  28-146-66</t>
  </si>
  <si>
    <t>G2214B</t>
  </si>
  <si>
    <t>Parcel 01669000</t>
  </si>
  <si>
    <t>Auditor's Lots 87,</t>
  </si>
  <si>
    <t>87A, and 216</t>
  </si>
  <si>
    <t>33-146-66</t>
  </si>
  <si>
    <t>Parcel 01669001</t>
  </si>
  <si>
    <t>Auditor's Lot 87</t>
  </si>
  <si>
    <t>NW1/4  33-146-66</t>
  </si>
  <si>
    <t>Parcel 02311000</t>
  </si>
  <si>
    <t>SE1/4  13-147-65</t>
  </si>
  <si>
    <t>Parcel 02362000</t>
  </si>
  <si>
    <t>SW1/4  26-147-65</t>
  </si>
  <si>
    <t>Parcel 02401000</t>
  </si>
  <si>
    <t>E1/2NW1/4</t>
  </si>
  <si>
    <t>36-147-65</t>
  </si>
  <si>
    <t>Parcel 02402000</t>
  </si>
  <si>
    <t>NE1/4SW1/4</t>
  </si>
  <si>
    <t>Parcel 02402003</t>
  </si>
  <si>
    <t>Parcel 02478000</t>
  </si>
  <si>
    <t>SW1/4  19-147-66</t>
  </si>
  <si>
    <t>Parcel 02511000</t>
  </si>
  <si>
    <t>SE1/4  27-147-66</t>
  </si>
  <si>
    <t>Parcel 02645000</t>
  </si>
  <si>
    <t>NW1/4  25-147-67</t>
  </si>
  <si>
    <t>Copenhaver, David/Joan</t>
  </si>
  <si>
    <t>Parcel 01666000</t>
  </si>
  <si>
    <t xml:space="preserve">Auditor's Lots 225 </t>
  </si>
  <si>
    <t>and 251  32-146-66</t>
  </si>
  <si>
    <t>Parcel 01666001</t>
  </si>
  <si>
    <t>Auditor's Lot 225</t>
  </si>
  <si>
    <t>SW1/4  32-146-66</t>
  </si>
  <si>
    <t>Copenhaver, Patrick</t>
  </si>
  <si>
    <t>Parcel 00948000</t>
  </si>
  <si>
    <t>NE1/4  33-145-67</t>
  </si>
  <si>
    <t>C210A</t>
  </si>
  <si>
    <t>C825A</t>
  </si>
  <si>
    <t>Parcel 0095000</t>
  </si>
  <si>
    <t>SW1/4  33-145-67</t>
  </si>
  <si>
    <t>C135D</t>
  </si>
  <si>
    <t>G50A</t>
  </si>
  <si>
    <t>Parcel 00951000</t>
  </si>
  <si>
    <t>SE1/4  33-145-67</t>
  </si>
  <si>
    <t>Parcel 02512000</t>
  </si>
  <si>
    <t>NE1/4  28-147-66</t>
  </si>
  <si>
    <t>FARM RESIDENCE EXEMPT X2</t>
  </si>
  <si>
    <t>Parcel 02515000</t>
  </si>
  <si>
    <t>SE1/4  28-147-66</t>
  </si>
  <si>
    <t>Parcel 02532000</t>
  </si>
  <si>
    <t>NE1/4  33-147-66</t>
  </si>
  <si>
    <t>G1230B</t>
  </si>
  <si>
    <t>G3343A</t>
  </si>
  <si>
    <t>Parcel 02538000</t>
  </si>
  <si>
    <t>SW1/4  34-147-66</t>
  </si>
  <si>
    <t>Parcel 02539000</t>
  </si>
  <si>
    <t>SE1/4  34-147-66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</si>
</sst>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&quot;$&quot;#,##0"/>
    <numFmt numFmtId="166" formatCode="#,##0.0000"/>
    <numFmt numFmtId="167" formatCode="0.0000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3" borderId="0" xfId="0" applyFill="1"/>
    <xf numFmtId="164" fontId="0" fillId="0" borderId="1" xfId="0" applyNumberFormat="1" applyBorder="1"/>
    <xf numFmtId="164" fontId="0" fillId="2" borderId="1" xfId="0" applyNumberFormat="1" applyFill="1" applyBorder="1"/>
    <xf numFmtId="164" fontId="0" fillId="3" borderId="1" xfId="0" applyNumberFormat="1" applyFill="1" applyBorder="1"/>
    <xf numFmtId="164" fontId="0" fillId="0" borderId="0" xfId="0" applyNumberFormat="1"/>
    <xf numFmtId="165" fontId="0" fillId="0" borderId="0" xfId="0" applyNumberFormat="1"/>
    <xf numFmtId="165" fontId="0" fillId="2" borderId="1" xfId="0" applyNumberFormat="1" applyFill="1" applyBorder="1"/>
    <xf numFmtId="165" fontId="0" fillId="0" borderId="1" xfId="0" applyNumberFormat="1" applyBorder="1"/>
    <xf numFmtId="165" fontId="0" fillId="3" borderId="1" xfId="0" applyNumberFormat="1" applyFill="1" applyBorder="1"/>
    <xf numFmtId="164" fontId="0" fillId="3" borderId="0" xfId="0" applyNumberFormat="1" applyFill="1"/>
    <xf numFmtId="166" fontId="0" fillId="3" borderId="1" xfId="0" applyNumberFormat="1" applyFill="1" applyBorder="1"/>
    <xf numFmtId="0" fontId="1" fillId="3" borderId="1" xfId="0" applyFont="1" applyFill="1" applyBorder="1"/>
    <xf numFmtId="165" fontId="1" fillId="3" borderId="1" xfId="0" applyNumberFormat="1" applyFont="1" applyFill="1" applyBorder="1"/>
    <xf numFmtId="164" fontId="1" fillId="3" borderId="1" xfId="0" applyNumberFormat="1" applyFont="1" applyFill="1" applyBorder="1"/>
    <xf numFmtId="166" fontId="1" fillId="3" borderId="1" xfId="0" applyNumberFormat="1" applyFont="1" applyFill="1" applyBorder="1"/>
    <xf numFmtId="164" fontId="0" fillId="4" borderId="1" xfId="0" applyNumberFormat="1" applyFill="1" applyBorder="1"/>
    <xf numFmtId="0" fontId="1" fillId="0" borderId="0" xfId="0" applyFont="1"/>
    <xf numFmtId="0" fontId="1" fillId="3" borderId="0" xfId="0" applyFont="1" applyFill="1"/>
    <xf numFmtId="0" fontId="1" fillId="4" borderId="1" xfId="0" applyFont="1" applyFill="1" applyBorder="1"/>
    <xf numFmtId="165" fontId="1" fillId="4" borderId="1" xfId="0" applyNumberFormat="1" applyFont="1" applyFill="1" applyBorder="1"/>
    <xf numFmtId="164" fontId="1" fillId="4" borderId="1" xfId="0" applyNumberFormat="1" applyFont="1" applyFill="1" applyBorder="1"/>
    <xf numFmtId="167" fontId="1" fillId="3" borderId="1" xfId="0" applyNumberFormat="1" applyFont="1" applyFill="1" applyBorder="1"/>
    <xf numFmtId="165" fontId="2" fillId="3" borderId="1" xfId="0" applyNumberFormat="1" applyFont="1" applyFill="1" applyBorder="1"/>
    <xf numFmtId="0" fontId="3" fillId="3" borderId="1" xfId="0" applyFont="1" applyFill="1" applyBorder="1"/>
    <xf numFmtId="165" fontId="1" fillId="3" borderId="0" xfId="0" applyNumberFormat="1" applyFont="1" applyFill="1"/>
    <xf numFmtId="0" fontId="0" fillId="4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2" borderId="3" xfId="0" applyFill="1" applyBorder="1"/>
    <xf numFmtId="165" fontId="0" fillId="4" borderId="1" xfId="0" applyNumberFormat="1" applyFill="1" applyBorder="1"/>
    <xf numFmtId="166" fontId="0" fillId="4" borderId="1" xfId="0" applyNumberFormat="1" applyFill="1" applyBorder="1"/>
    <xf numFmtId="14" fontId="0" fillId="3" borderId="1" xfId="0" applyNumberFormat="1" applyFill="1" applyBorder="1"/>
    <xf numFmtId="0" fontId="0" fillId="3" borderId="4" xfId="0" applyFill="1" applyBorder="1" applyAlignment="1">
      <alignment horizontal="center"/>
    </xf>
    <xf numFmtId="0" fontId="4" fillId="3" borderId="1" xfId="0" applyFont="1" applyFill="1" applyBorder="1"/>
    <xf numFmtId="165" fontId="0" fillId="3" borderId="0" xfId="0" applyNumberFormat="1" applyFill="1"/>
    <xf numFmtId="165" fontId="0" fillId="3" borderId="2" xfId="0" applyNumberFormat="1" applyFill="1" applyBorder="1"/>
    <xf numFmtId="165" fontId="0" fillId="0" borderId="2" xfId="0" applyNumberFormat="1" applyBorder="1"/>
    <xf numFmtId="165" fontId="0" fillId="4" borderId="0" xfId="0" applyNumberFormat="1" applyFill="1"/>
    <xf numFmtId="16" fontId="0" fillId="3" borderId="1" xfId="0" applyNumberFormat="1" applyFill="1" applyBorder="1"/>
    <xf numFmtId="167" fontId="0" fillId="2" borderId="1" xfId="0" applyNumberFormat="1" applyFill="1" applyBorder="1"/>
    <xf numFmtId="167" fontId="0" fillId="3" borderId="1" xfId="0" applyNumberFormat="1" applyFill="1" applyBorder="1"/>
    <xf numFmtId="167" fontId="0" fillId="4" borderId="1" xfId="0" applyNumberFormat="1" applyFill="1" applyBorder="1"/>
    <xf numFmtId="167" fontId="0" fillId="0" borderId="1" xfId="0" applyNumberFormat="1" applyBorder="1"/>
    <xf numFmtId="167" fontId="0" fillId="0" borderId="0" xfId="0" applyNumberFormat="1"/>
    <xf numFmtId="167" fontId="1" fillId="4" borderId="1" xfId="0" applyNumberFormat="1" applyFont="1" applyFill="1" applyBorder="1"/>
    <xf numFmtId="166" fontId="1" fillId="4" borderId="1" xfId="0" applyNumberFormat="1" applyFont="1" applyFill="1" applyBorder="1"/>
    <xf numFmtId="0" fontId="1" fillId="4" borderId="0" xfId="0" applyFont="1" applyFill="1"/>
    <xf numFmtId="165" fontId="1" fillId="0" borderId="0" xfId="0" applyNumberFormat="1" applyFont="1"/>
    <xf numFmtId="0" fontId="0" fillId="3" borderId="3" xfId="0" applyFill="1" applyBorder="1" applyAlignment="1">
      <alignment horizontal="center"/>
    </xf>
    <xf numFmtId="0" fontId="0" fillId="5" borderId="1" xfId="0" applyFill="1" applyBorder="1"/>
    <xf numFmtId="0" fontId="0" fillId="4" borderId="0" xfId="0" applyFill="1"/>
    <xf numFmtId="49" fontId="0" fillId="2" borderId="1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FCF"/>
      <color rgb="FFFFC9E4"/>
      <color rgb="FFFFE2A7"/>
      <color rgb="FFFFEDC9"/>
      <color rgb="FFCDCDFF"/>
      <color rgb="FFE5E5FF"/>
      <color rgb="FFDDDDFF"/>
      <color rgb="FF9FFFFF"/>
      <color rgb="FFCDFFFF"/>
      <color rgb="FFE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81DDB-86D6-4960-8E10-A63AC868B594}">
  <sheetPr>
    <pageSetUpPr fitToPage="1"/>
  </sheetPr>
  <dimension ref="A1:AD168"/>
  <sheetViews>
    <sheetView workbookViewId="0">
      <selection activeCell="A22" sqref="A22"/>
    </sheetView>
  </sheetViews>
  <sheetFormatPr defaultRowHeight="15" x14ac:dyDescent="0.25"/>
  <cols>
    <col min="1" max="1" width="20.28515625" customWidth="1"/>
    <col min="2" max="2" width="19" customWidth="1"/>
    <col min="3" max="3" width="13.85546875" customWidth="1"/>
    <col min="5" max="5" width="10.140625" style="9" bestFit="1" customWidth="1"/>
    <col min="6" max="6" width="3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30" x14ac:dyDescent="0.25">
      <c r="A1" s="1" t="s">
        <v>23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30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30" x14ac:dyDescent="0.25">
      <c r="A3" s="3" t="s">
        <v>24</v>
      </c>
      <c r="B3" s="3" t="s">
        <v>25</v>
      </c>
      <c r="C3" s="3" t="s">
        <v>15</v>
      </c>
      <c r="D3" s="3">
        <v>5</v>
      </c>
      <c r="E3" s="12">
        <v>100</v>
      </c>
      <c r="F3" s="12"/>
      <c r="G3" s="3">
        <v>3.7246999999999999</v>
      </c>
      <c r="H3" s="3" t="s">
        <v>16</v>
      </c>
      <c r="I3" s="3">
        <v>1.7516</v>
      </c>
      <c r="J3" s="7">
        <v>1118</v>
      </c>
      <c r="K3" s="7">
        <f>I3*J3</f>
        <v>1958.2888</v>
      </c>
      <c r="L3" s="3"/>
      <c r="M3" s="3"/>
      <c r="N3" s="3"/>
      <c r="O3" s="3"/>
      <c r="P3" s="7"/>
      <c r="Q3" s="7"/>
      <c r="R3" s="3"/>
      <c r="S3" s="3">
        <v>6.2752999999999997</v>
      </c>
      <c r="T3" s="3" t="s">
        <v>18</v>
      </c>
      <c r="U3" s="3">
        <v>0.80820000000000003</v>
      </c>
      <c r="V3" s="7">
        <v>96.97</v>
      </c>
      <c r="W3" s="7">
        <f>U3*V3</f>
        <v>78.371154000000004</v>
      </c>
      <c r="X3" s="7"/>
      <c r="Y3" s="7"/>
      <c r="Z3" s="12"/>
      <c r="AA3" s="12"/>
      <c r="AB3" s="12"/>
      <c r="AC3" s="4"/>
      <c r="AD3" s="4"/>
    </row>
    <row r="4" spans="1:30" x14ac:dyDescent="0.25">
      <c r="A4" s="3"/>
      <c r="B4" s="3" t="s">
        <v>26</v>
      </c>
      <c r="C4" s="3"/>
      <c r="D4" s="3"/>
      <c r="E4" s="12"/>
      <c r="F4" s="12"/>
      <c r="G4" s="3"/>
      <c r="H4" s="3" t="s">
        <v>17</v>
      </c>
      <c r="I4" s="3">
        <v>1.9731000000000001</v>
      </c>
      <c r="J4" s="7">
        <v>842</v>
      </c>
      <c r="K4" s="7">
        <f>I4*J4</f>
        <v>1661.3502000000001</v>
      </c>
      <c r="L4" s="3"/>
      <c r="M4" s="3"/>
      <c r="N4" s="3"/>
      <c r="O4" s="3"/>
      <c r="P4" s="7"/>
      <c r="Q4" s="7"/>
      <c r="R4" s="3"/>
      <c r="S4" s="3"/>
      <c r="T4" s="3" t="s">
        <v>16</v>
      </c>
      <c r="U4" s="14">
        <v>0.57720000000000005</v>
      </c>
      <c r="V4" s="7">
        <v>96.97</v>
      </c>
      <c r="W4" s="7">
        <f t="shared" ref="W4:W5" si="0">U4*V4</f>
        <v>55.971084000000005</v>
      </c>
      <c r="X4" s="7"/>
      <c r="Y4" s="7"/>
      <c r="Z4" s="12"/>
      <c r="AA4" s="12"/>
      <c r="AB4" s="12"/>
      <c r="AC4" s="4"/>
      <c r="AD4" s="4"/>
    </row>
    <row r="5" spans="1:30" x14ac:dyDescent="0.25">
      <c r="A5" s="3"/>
      <c r="B5" s="3"/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/>
      <c r="O5" s="3"/>
      <c r="P5" s="7"/>
      <c r="Q5" s="7"/>
      <c r="R5" s="3"/>
      <c r="S5" s="3"/>
      <c r="T5" s="3" t="s">
        <v>17</v>
      </c>
      <c r="U5" s="14">
        <v>4.8898999999999999</v>
      </c>
      <c r="V5" s="7">
        <v>96.97</v>
      </c>
      <c r="W5" s="7">
        <f t="shared" si="0"/>
        <v>474.17360300000001</v>
      </c>
      <c r="X5" s="7"/>
      <c r="Y5" s="7"/>
      <c r="Z5" s="12"/>
      <c r="AA5" s="12"/>
      <c r="AB5" s="12"/>
      <c r="AC5" s="4"/>
      <c r="AD5" s="4"/>
    </row>
    <row r="6" spans="1:30" x14ac:dyDescent="0.25">
      <c r="A6" s="15" t="s">
        <v>35</v>
      </c>
      <c r="B6" s="15"/>
      <c r="C6" s="15"/>
      <c r="D6" s="3"/>
      <c r="E6" s="16"/>
      <c r="F6" s="16"/>
      <c r="G6" s="15"/>
      <c r="H6" s="15"/>
      <c r="I6" s="15">
        <f>I3+I4</f>
        <v>3.7247000000000003</v>
      </c>
      <c r="J6" s="17"/>
      <c r="K6" s="7">
        <f>K3+K4</f>
        <v>3619.6390000000001</v>
      </c>
      <c r="L6" s="15"/>
      <c r="M6" s="15"/>
      <c r="N6" s="15"/>
      <c r="O6" s="15"/>
      <c r="P6" s="7"/>
      <c r="Q6" s="7"/>
      <c r="R6" s="15"/>
      <c r="S6" s="15"/>
      <c r="T6" s="3"/>
      <c r="U6" s="18">
        <f>SUM(U3:U5)</f>
        <v>6.2752999999999997</v>
      </c>
      <c r="V6" s="7"/>
      <c r="W6" s="7">
        <f>SUM(W3:W5)</f>
        <v>608.51584100000002</v>
      </c>
      <c r="X6" s="17"/>
      <c r="Y6" s="17">
        <f>K6+W6</f>
        <v>4228.1548410000005</v>
      </c>
      <c r="Z6" s="16">
        <v>4200</v>
      </c>
      <c r="AA6" s="16">
        <v>100</v>
      </c>
      <c r="AB6" s="16">
        <f>Z6-AA6</f>
        <v>4100</v>
      </c>
      <c r="AC6" s="4"/>
      <c r="AD6" s="4"/>
    </row>
    <row r="7" spans="1:30" s="20" customFormat="1" x14ac:dyDescent="0.25">
      <c r="A7" s="22"/>
      <c r="B7" s="22"/>
      <c r="C7" s="22"/>
      <c r="D7" s="22"/>
      <c r="E7" s="23"/>
      <c r="F7" s="23"/>
      <c r="G7" s="22"/>
      <c r="H7" s="22"/>
      <c r="I7" s="22"/>
      <c r="J7" s="24"/>
      <c r="K7" s="19"/>
      <c r="L7" s="22"/>
      <c r="M7" s="22"/>
      <c r="N7" s="22"/>
      <c r="O7" s="22"/>
      <c r="P7" s="19"/>
      <c r="Q7" s="19"/>
      <c r="R7" s="22"/>
      <c r="S7" s="22"/>
      <c r="T7" s="29"/>
      <c r="U7" s="22"/>
      <c r="V7" s="19"/>
      <c r="W7" s="19"/>
      <c r="X7" s="24"/>
      <c r="Y7" s="24"/>
      <c r="Z7" s="23"/>
      <c r="AA7" s="23"/>
      <c r="AB7" s="23"/>
      <c r="AC7" s="21"/>
      <c r="AD7" s="21"/>
    </row>
    <row r="8" spans="1:30" s="20" customFormat="1" x14ac:dyDescent="0.25">
      <c r="A8" s="15" t="s">
        <v>27</v>
      </c>
      <c r="B8" s="15" t="s">
        <v>28</v>
      </c>
      <c r="C8" s="15" t="s">
        <v>29</v>
      </c>
      <c r="D8" s="15">
        <v>160</v>
      </c>
      <c r="E8" s="16">
        <v>139600</v>
      </c>
      <c r="F8" s="16"/>
      <c r="G8" s="15">
        <v>137.3098</v>
      </c>
      <c r="H8" s="15" t="s">
        <v>30</v>
      </c>
      <c r="I8" s="15">
        <v>0.16439999999999999</v>
      </c>
      <c r="J8" s="17">
        <v>649</v>
      </c>
      <c r="K8" s="7">
        <f>I8*J8</f>
        <v>106.6956</v>
      </c>
      <c r="L8" s="15"/>
      <c r="M8" s="15"/>
      <c r="N8" s="15"/>
      <c r="O8" s="15"/>
      <c r="P8" s="7"/>
      <c r="Q8" s="7"/>
      <c r="R8" s="15"/>
      <c r="S8" s="25">
        <v>22.690200000000001</v>
      </c>
      <c r="T8" s="3" t="s">
        <v>31</v>
      </c>
      <c r="U8" s="18">
        <v>2.7418</v>
      </c>
      <c r="V8" s="7">
        <v>96.97</v>
      </c>
      <c r="W8" s="7">
        <f>U8*V8</f>
        <v>265.87234599999999</v>
      </c>
      <c r="X8" s="17"/>
      <c r="Y8" s="17"/>
      <c r="Z8" s="16"/>
      <c r="AA8" s="16"/>
      <c r="AB8" s="16"/>
      <c r="AC8" s="21"/>
      <c r="AD8" s="21"/>
    </row>
    <row r="9" spans="1:30" s="20" customFormat="1" x14ac:dyDescent="0.25">
      <c r="A9" s="15"/>
      <c r="B9" s="15"/>
      <c r="C9" s="15"/>
      <c r="D9" s="15"/>
      <c r="E9" s="16"/>
      <c r="F9" s="16"/>
      <c r="G9" s="15"/>
      <c r="H9" s="16" t="s">
        <v>31</v>
      </c>
      <c r="I9" s="15">
        <v>67.813000000000002</v>
      </c>
      <c r="J9" s="17">
        <v>787</v>
      </c>
      <c r="K9" s="7">
        <f t="shared" ref="K9:K12" si="1">I9*J9</f>
        <v>53368.830999999998</v>
      </c>
      <c r="L9" s="15"/>
      <c r="M9" s="15"/>
      <c r="N9" s="15"/>
      <c r="O9" s="15"/>
      <c r="P9" s="7"/>
      <c r="Q9" s="7"/>
      <c r="R9" s="15"/>
      <c r="S9" s="15"/>
      <c r="T9" s="3" t="s">
        <v>32</v>
      </c>
      <c r="U9" s="18">
        <v>1.4430000000000001</v>
      </c>
      <c r="V9" s="7">
        <v>96.97</v>
      </c>
      <c r="W9" s="7">
        <f t="shared" ref="W9:W11" si="2">U9*V9</f>
        <v>139.92770999999999</v>
      </c>
      <c r="X9" s="17"/>
      <c r="Y9" s="17"/>
      <c r="Z9" s="16"/>
      <c r="AA9" s="16"/>
      <c r="AB9" s="16"/>
      <c r="AC9" s="21"/>
      <c r="AD9" s="21"/>
    </row>
    <row r="10" spans="1:30" s="20" customFormat="1" x14ac:dyDescent="0.25">
      <c r="A10" s="15"/>
      <c r="B10" s="15"/>
      <c r="C10" s="15"/>
      <c r="D10" s="15"/>
      <c r="E10" s="16"/>
      <c r="F10" s="16"/>
      <c r="G10" s="15"/>
      <c r="H10" s="15" t="s">
        <v>32</v>
      </c>
      <c r="I10" s="15">
        <v>1.7665999999999999</v>
      </c>
      <c r="J10" s="17">
        <v>1077</v>
      </c>
      <c r="K10" s="7">
        <f t="shared" si="1"/>
        <v>1902.6281999999999</v>
      </c>
      <c r="L10" s="15"/>
      <c r="M10" s="15"/>
      <c r="N10" s="15"/>
      <c r="O10" s="15"/>
      <c r="P10" s="7"/>
      <c r="Q10" s="7"/>
      <c r="R10" s="15"/>
      <c r="S10" s="15"/>
      <c r="T10" s="15" t="s">
        <v>33</v>
      </c>
      <c r="U10" s="15">
        <v>2.7267999999999999</v>
      </c>
      <c r="V10" s="7">
        <v>96.97</v>
      </c>
      <c r="W10" s="7">
        <f t="shared" si="2"/>
        <v>264.41779600000001</v>
      </c>
      <c r="X10" s="17"/>
      <c r="Y10" s="17"/>
      <c r="Z10" s="16"/>
      <c r="AA10" s="16"/>
      <c r="AB10" s="16"/>
      <c r="AC10" s="21"/>
      <c r="AD10" s="21"/>
    </row>
    <row r="11" spans="1:30" s="20" customFormat="1" x14ac:dyDescent="0.25">
      <c r="A11" s="15"/>
      <c r="B11" s="15"/>
      <c r="C11" s="15"/>
      <c r="D11" s="15"/>
      <c r="E11" s="16"/>
      <c r="F11" s="16"/>
      <c r="G11" s="15"/>
      <c r="H11" s="15" t="s">
        <v>33</v>
      </c>
      <c r="I11" s="15">
        <v>43.291899999999998</v>
      </c>
      <c r="J11" s="17">
        <v>994</v>
      </c>
      <c r="K11" s="7">
        <f t="shared" si="1"/>
        <v>43032.1486</v>
      </c>
      <c r="L11" s="15"/>
      <c r="M11" s="15"/>
      <c r="N11" s="15"/>
      <c r="O11" s="15"/>
      <c r="P11" s="7"/>
      <c r="Q11" s="7"/>
      <c r="R11" s="15"/>
      <c r="S11" s="15"/>
      <c r="T11" s="15" t="s">
        <v>34</v>
      </c>
      <c r="U11" s="15">
        <v>15.778600000000001</v>
      </c>
      <c r="V11" s="7">
        <v>96.97</v>
      </c>
      <c r="W11" s="7">
        <f t="shared" si="2"/>
        <v>1530.0508420000001</v>
      </c>
      <c r="X11" s="17"/>
      <c r="Y11" s="17"/>
      <c r="Z11" s="16"/>
      <c r="AA11" s="16"/>
      <c r="AB11" s="16"/>
      <c r="AC11" s="21"/>
      <c r="AD11" s="21"/>
    </row>
    <row r="12" spans="1:30" s="20" customFormat="1" x14ac:dyDescent="0.25">
      <c r="A12" s="15"/>
      <c r="B12" s="15"/>
      <c r="C12" s="15"/>
      <c r="D12" s="15"/>
      <c r="E12" s="16"/>
      <c r="F12" s="16"/>
      <c r="G12" s="15"/>
      <c r="H12" s="15" t="s">
        <v>34</v>
      </c>
      <c r="I12" s="15">
        <v>24.273900000000001</v>
      </c>
      <c r="J12" s="17">
        <v>1201</v>
      </c>
      <c r="K12" s="7">
        <f t="shared" si="1"/>
        <v>29152.9539</v>
      </c>
      <c r="L12" s="15"/>
      <c r="M12" s="15"/>
      <c r="N12" s="15"/>
      <c r="O12" s="15"/>
      <c r="P12" s="7"/>
      <c r="Q12" s="7"/>
      <c r="R12" s="15"/>
      <c r="S12" s="15"/>
      <c r="T12" s="15"/>
      <c r="U12" s="15"/>
      <c r="V12" s="7"/>
      <c r="W12" s="7"/>
      <c r="X12" s="17"/>
      <c r="Y12" s="17"/>
      <c r="Z12" s="16"/>
      <c r="AA12" s="16"/>
      <c r="AB12" s="16"/>
      <c r="AC12" s="21"/>
      <c r="AD12" s="21"/>
    </row>
    <row r="13" spans="1:30" s="20" customFormat="1" x14ac:dyDescent="0.25">
      <c r="A13" s="15"/>
      <c r="B13" s="15"/>
      <c r="C13" s="15"/>
      <c r="D13" s="15"/>
      <c r="E13" s="16"/>
      <c r="F13" s="16"/>
      <c r="G13" s="15"/>
      <c r="H13" s="15"/>
      <c r="I13" s="15">
        <f>SUM(I8:I12)</f>
        <v>137.3098</v>
      </c>
      <c r="J13" s="17"/>
      <c r="K13" s="7">
        <f>SUM(K8:K12)</f>
        <v>127563.2573</v>
      </c>
      <c r="L13" s="15"/>
      <c r="M13" s="15"/>
      <c r="N13" s="15"/>
      <c r="O13" s="15"/>
      <c r="P13" s="7"/>
      <c r="Q13" s="7"/>
      <c r="R13" s="15"/>
      <c r="S13" s="15"/>
      <c r="T13" s="15"/>
      <c r="U13" s="18">
        <f>SUM(U8:U11)</f>
        <v>22.690200000000001</v>
      </c>
      <c r="V13" s="7"/>
      <c r="W13" s="7">
        <f>SUM(W8:W11)</f>
        <v>2200.2686940000003</v>
      </c>
      <c r="X13" s="17"/>
      <c r="Y13" s="17">
        <f>K13+W13</f>
        <v>129763.525994</v>
      </c>
      <c r="Z13" s="16">
        <v>129800</v>
      </c>
      <c r="AA13" s="16">
        <v>139600</v>
      </c>
      <c r="AB13" s="16">
        <f>Z13-AA13</f>
        <v>-9800</v>
      </c>
      <c r="AC13" s="21"/>
      <c r="AD13" s="21"/>
    </row>
    <row r="14" spans="1:30" s="20" customFormat="1" x14ac:dyDescent="0.25">
      <c r="A14" s="22"/>
      <c r="B14" s="22"/>
      <c r="C14" s="22"/>
      <c r="D14" s="22"/>
      <c r="E14" s="23"/>
      <c r="F14" s="23"/>
      <c r="G14" s="22"/>
      <c r="H14" s="22"/>
      <c r="I14" s="22"/>
      <c r="J14" s="24"/>
      <c r="K14" s="19"/>
      <c r="L14" s="22"/>
      <c r="M14" s="22"/>
      <c r="N14" s="22"/>
      <c r="O14" s="22"/>
      <c r="P14" s="19"/>
      <c r="Q14" s="19"/>
      <c r="R14" s="22"/>
      <c r="S14" s="22"/>
      <c r="T14" s="22"/>
      <c r="U14" s="22"/>
      <c r="V14" s="19"/>
      <c r="W14" s="19"/>
      <c r="X14" s="24"/>
      <c r="Y14" s="24"/>
      <c r="Z14" s="23"/>
      <c r="AA14" s="23"/>
      <c r="AB14" s="23"/>
      <c r="AC14" s="21"/>
    </row>
    <row r="15" spans="1:30" s="20" customFormat="1" x14ac:dyDescent="0.25">
      <c r="A15" s="15" t="s">
        <v>36</v>
      </c>
      <c r="B15" s="15"/>
      <c r="C15" s="15"/>
      <c r="D15" s="15"/>
      <c r="E15" s="16"/>
      <c r="F15" s="16"/>
      <c r="G15" s="15"/>
      <c r="H15" s="15"/>
      <c r="I15" s="15"/>
      <c r="J15" s="17"/>
      <c r="K15" s="7"/>
      <c r="L15" s="15"/>
      <c r="M15" s="15"/>
      <c r="N15" s="15"/>
      <c r="O15" s="15"/>
      <c r="P15" s="7"/>
      <c r="Q15" s="7"/>
      <c r="R15" s="15"/>
      <c r="S15" s="15"/>
      <c r="T15" s="15"/>
      <c r="U15" s="18"/>
      <c r="V15" s="7"/>
      <c r="W15" s="7"/>
      <c r="X15" s="17"/>
      <c r="Y15" s="17"/>
      <c r="Z15" s="16"/>
      <c r="AA15" s="16"/>
      <c r="AB15" s="16"/>
      <c r="AC15" s="21"/>
    </row>
    <row r="16" spans="1:30" s="20" customFormat="1" x14ac:dyDescent="0.25">
      <c r="A16" s="15" t="s">
        <v>19</v>
      </c>
      <c r="B16" s="15"/>
      <c r="C16" s="15"/>
      <c r="D16" s="15"/>
      <c r="E16" s="16"/>
      <c r="F16" s="16"/>
      <c r="G16" s="15"/>
      <c r="H16" s="15"/>
      <c r="I16" s="15"/>
      <c r="J16" s="17"/>
      <c r="K16" s="7"/>
      <c r="L16" s="15"/>
      <c r="M16" s="15"/>
      <c r="N16" s="15"/>
      <c r="O16" s="15"/>
      <c r="P16" s="7"/>
      <c r="Q16" s="7"/>
      <c r="R16" s="15"/>
      <c r="S16" s="15"/>
      <c r="T16" s="15"/>
      <c r="U16" s="18"/>
      <c r="V16" s="7"/>
      <c r="W16" s="7"/>
      <c r="X16" s="17"/>
      <c r="Y16" s="17"/>
      <c r="Z16" s="16"/>
      <c r="AA16" s="16"/>
      <c r="AB16" s="16">
        <f>AB6+AB13</f>
        <v>-5700</v>
      </c>
      <c r="AC16" s="21"/>
    </row>
    <row r="17" spans="1:29" s="20" customFormat="1" x14ac:dyDescent="0.25">
      <c r="A17" s="15" t="s">
        <v>20</v>
      </c>
      <c r="B17" s="15"/>
      <c r="C17" s="15"/>
      <c r="D17" s="15"/>
      <c r="E17" s="16"/>
      <c r="F17" s="16"/>
      <c r="G17" s="15"/>
      <c r="H17" s="15"/>
      <c r="I17" s="15"/>
      <c r="J17" s="17"/>
      <c r="K17" s="7"/>
      <c r="L17" s="15"/>
      <c r="M17" s="15"/>
      <c r="N17" s="15"/>
      <c r="O17" s="15"/>
      <c r="P17" s="7"/>
      <c r="Q17" s="7"/>
      <c r="R17" s="15"/>
      <c r="S17" s="15"/>
      <c r="T17" s="15"/>
      <c r="U17" s="18"/>
      <c r="V17" s="7"/>
      <c r="W17" s="7"/>
      <c r="X17" s="17"/>
      <c r="Y17" s="17"/>
      <c r="Z17" s="16"/>
      <c r="AA17" s="16"/>
      <c r="AB17" s="16">
        <v>-2850</v>
      </c>
      <c r="AC17" s="21"/>
    </row>
    <row r="18" spans="1:29" s="20" customFormat="1" x14ac:dyDescent="0.25">
      <c r="A18" s="15" t="s">
        <v>21</v>
      </c>
      <c r="B18" s="15"/>
      <c r="C18" s="15"/>
      <c r="D18" s="15"/>
      <c r="E18" s="16"/>
      <c r="F18" s="16"/>
      <c r="G18" s="15"/>
      <c r="H18" s="15"/>
      <c r="I18" s="15"/>
      <c r="J18" s="17"/>
      <c r="K18" s="7"/>
      <c r="L18" s="15"/>
      <c r="M18" s="15"/>
      <c r="N18" s="15"/>
      <c r="O18" s="15"/>
      <c r="P18" s="17"/>
      <c r="Q18" s="17"/>
      <c r="R18" s="15"/>
      <c r="S18" s="15"/>
      <c r="T18" s="15"/>
      <c r="U18" s="18"/>
      <c r="V18" s="7"/>
      <c r="W18" s="7"/>
      <c r="X18" s="17"/>
      <c r="Y18" s="17"/>
      <c r="Z18" s="16"/>
      <c r="AA18" s="16"/>
      <c r="AB18" s="16">
        <v>-285</v>
      </c>
      <c r="AC18" s="21"/>
    </row>
    <row r="19" spans="1:29" s="20" customFormat="1" x14ac:dyDescent="0.25">
      <c r="A19" s="15" t="s">
        <v>22</v>
      </c>
      <c r="B19" s="15"/>
      <c r="C19" s="15"/>
      <c r="D19" s="15"/>
      <c r="E19" s="16"/>
      <c r="F19" s="16"/>
      <c r="G19" s="15"/>
      <c r="H19" s="15"/>
      <c r="I19" s="15"/>
      <c r="J19" s="17"/>
      <c r="K19" s="7"/>
      <c r="L19" s="15"/>
      <c r="M19" s="15"/>
      <c r="N19" s="15"/>
      <c r="O19" s="15"/>
      <c r="P19" s="17"/>
      <c r="Q19" s="17"/>
      <c r="R19" s="15"/>
      <c r="S19" s="15"/>
      <c r="T19" s="15"/>
      <c r="U19" s="15"/>
      <c r="V19" s="7"/>
      <c r="W19" s="7"/>
      <c r="X19" s="17"/>
      <c r="Y19" s="17"/>
      <c r="Z19" s="16"/>
      <c r="AA19" s="16"/>
      <c r="AB19" s="16">
        <v>-61</v>
      </c>
      <c r="AC19" s="21"/>
    </row>
    <row r="20" spans="1:29" s="20" customFormat="1" x14ac:dyDescent="0.25">
      <c r="A20" s="15"/>
      <c r="B20" s="15"/>
      <c r="C20" s="15"/>
      <c r="D20" s="15"/>
      <c r="E20" s="16"/>
      <c r="F20" s="16"/>
      <c r="G20" s="15"/>
      <c r="H20" s="15"/>
      <c r="I20" s="15"/>
      <c r="J20" s="17"/>
      <c r="K20" s="7"/>
      <c r="L20" s="15"/>
      <c r="M20" s="15"/>
      <c r="N20" s="15"/>
      <c r="O20" s="15"/>
      <c r="P20" s="17"/>
      <c r="Q20" s="17"/>
      <c r="R20" s="15"/>
      <c r="S20" s="15"/>
      <c r="T20" s="15"/>
      <c r="U20" s="15"/>
      <c r="V20" s="7"/>
      <c r="W20" s="7"/>
      <c r="X20" s="17"/>
      <c r="Y20" s="17"/>
      <c r="Z20" s="16"/>
      <c r="AA20" s="16"/>
      <c r="AB20" s="16"/>
      <c r="AC20" s="21"/>
    </row>
    <row r="21" spans="1:29" s="20" customFormat="1" x14ac:dyDescent="0.25">
      <c r="A21" s="15"/>
      <c r="B21" s="15"/>
      <c r="C21" s="15"/>
      <c r="D21" s="15"/>
      <c r="E21" s="16"/>
      <c r="F21" s="16"/>
      <c r="G21" s="15"/>
      <c r="H21" s="15"/>
      <c r="I21" s="15"/>
      <c r="J21" s="17"/>
      <c r="K21" s="7"/>
      <c r="L21" s="15"/>
      <c r="M21" s="15"/>
      <c r="N21" s="15"/>
      <c r="O21" s="15"/>
      <c r="P21" s="17"/>
      <c r="Q21" s="17"/>
      <c r="R21" s="15"/>
      <c r="S21" s="15"/>
      <c r="T21" s="15"/>
      <c r="U21" s="18"/>
      <c r="V21" s="7"/>
      <c r="W21" s="7"/>
      <c r="X21" s="17"/>
      <c r="Y21" s="17"/>
      <c r="Z21" s="16"/>
      <c r="AA21" s="16"/>
      <c r="AB21" s="16"/>
      <c r="AC21" s="21"/>
    </row>
    <row r="22" spans="1:29" s="20" customFormat="1" x14ac:dyDescent="0.25">
      <c r="A22" s="15"/>
      <c r="B22" s="15"/>
      <c r="C22" s="15"/>
      <c r="D22" s="15"/>
      <c r="E22" s="16"/>
      <c r="F22" s="16"/>
      <c r="G22" s="15"/>
      <c r="H22" s="15"/>
      <c r="I22" s="15"/>
      <c r="J22" s="17"/>
      <c r="K22" s="7"/>
      <c r="L22" s="15"/>
      <c r="M22" s="15"/>
      <c r="N22" s="15"/>
      <c r="O22" s="15"/>
      <c r="P22" s="17"/>
      <c r="Q22" s="17"/>
      <c r="R22" s="15"/>
      <c r="S22" s="15"/>
      <c r="T22" s="15"/>
      <c r="U22" s="18"/>
      <c r="V22" s="7"/>
      <c r="W22" s="7"/>
      <c r="X22" s="17"/>
      <c r="Y22" s="17"/>
      <c r="Z22" s="16"/>
      <c r="AA22" s="16"/>
      <c r="AB22" s="16"/>
      <c r="AC22" s="21"/>
    </row>
    <row r="23" spans="1:29" s="20" customFormat="1" x14ac:dyDescent="0.25">
      <c r="A23" s="15"/>
      <c r="B23" s="15"/>
      <c r="C23" s="15"/>
      <c r="D23" s="15"/>
      <c r="E23" s="16"/>
      <c r="F23" s="16"/>
      <c r="G23" s="15"/>
      <c r="H23" s="15"/>
      <c r="I23" s="15"/>
      <c r="J23" s="17"/>
      <c r="K23" s="7"/>
      <c r="L23" s="15"/>
      <c r="M23" s="15"/>
      <c r="N23" s="15"/>
      <c r="O23" s="15"/>
      <c r="P23" s="17"/>
      <c r="Q23" s="17"/>
      <c r="R23" s="15"/>
      <c r="S23" s="15"/>
      <c r="T23" s="15"/>
      <c r="U23" s="18"/>
      <c r="V23" s="7"/>
      <c r="W23" s="7"/>
      <c r="X23" s="17"/>
      <c r="Y23" s="17"/>
      <c r="Z23" s="16"/>
      <c r="AA23" s="16"/>
      <c r="AB23" s="16"/>
      <c r="AC23" s="21"/>
    </row>
    <row r="24" spans="1:29" s="20" customFormat="1" x14ac:dyDescent="0.25">
      <c r="A24" s="15"/>
      <c r="B24" s="15"/>
      <c r="C24" s="15"/>
      <c r="D24" s="15"/>
      <c r="E24" s="16"/>
      <c r="F24" s="16"/>
      <c r="G24" s="15"/>
      <c r="H24" s="15"/>
      <c r="I24" s="15"/>
      <c r="J24" s="16"/>
      <c r="K24" s="7"/>
      <c r="L24" s="15"/>
      <c r="M24" s="15"/>
      <c r="N24" s="15"/>
      <c r="O24" s="15"/>
      <c r="P24" s="17"/>
      <c r="Q24" s="17"/>
      <c r="R24" s="15"/>
      <c r="S24" s="15"/>
      <c r="T24" s="15"/>
      <c r="U24" s="15"/>
      <c r="V24" s="7"/>
      <c r="W24" s="7"/>
      <c r="X24" s="17"/>
      <c r="Y24" s="17"/>
      <c r="Z24" s="16"/>
      <c r="AA24" s="16"/>
      <c r="AB24" s="16"/>
      <c r="AC24" s="21"/>
    </row>
    <row r="25" spans="1:29" s="20" customFormat="1" x14ac:dyDescent="0.25">
      <c r="A25" s="15"/>
      <c r="B25" s="15"/>
      <c r="C25" s="15"/>
      <c r="D25" s="15"/>
      <c r="E25" s="16"/>
      <c r="F25" s="16"/>
      <c r="G25" s="15"/>
      <c r="H25" s="15"/>
      <c r="I25" s="15"/>
      <c r="J25" s="17"/>
      <c r="K25" s="7"/>
      <c r="L25" s="15"/>
      <c r="M25" s="15"/>
      <c r="N25" s="15"/>
      <c r="O25" s="15"/>
      <c r="P25" s="17"/>
      <c r="Q25" s="17"/>
      <c r="R25" s="15"/>
      <c r="S25" s="15"/>
      <c r="T25" s="15"/>
      <c r="U25" s="18"/>
      <c r="V25" s="7"/>
      <c r="W25" s="7"/>
      <c r="X25" s="17"/>
      <c r="Y25" s="17"/>
      <c r="Z25" s="16"/>
      <c r="AA25" s="16"/>
      <c r="AB25" s="16"/>
      <c r="AC25" s="21"/>
    </row>
    <row r="26" spans="1:29" s="20" customFormat="1" x14ac:dyDescent="0.25">
      <c r="A26" s="15"/>
      <c r="B26" s="15"/>
      <c r="C26" s="15"/>
      <c r="D26" s="15"/>
      <c r="E26" s="16"/>
      <c r="F26" s="16"/>
      <c r="G26" s="15"/>
      <c r="H26" s="15"/>
      <c r="I26" s="15"/>
      <c r="J26" s="17"/>
      <c r="K26" s="7"/>
      <c r="L26" s="15"/>
      <c r="M26" s="15"/>
      <c r="N26" s="15"/>
      <c r="O26" s="15"/>
      <c r="P26" s="17"/>
      <c r="Q26" s="17"/>
      <c r="R26" s="15"/>
      <c r="S26" s="15"/>
      <c r="T26" s="15"/>
      <c r="U26" s="15"/>
      <c r="V26" s="7"/>
      <c r="W26" s="7"/>
      <c r="X26" s="17"/>
      <c r="Y26" s="17"/>
      <c r="Z26" s="16"/>
      <c r="AA26" s="16"/>
      <c r="AB26" s="16"/>
      <c r="AC26" s="21"/>
    </row>
    <row r="27" spans="1:29" s="20" customFormat="1" x14ac:dyDescent="0.25">
      <c r="A27" s="15"/>
      <c r="B27" s="15"/>
      <c r="C27" s="15"/>
      <c r="D27" s="15"/>
      <c r="E27" s="16"/>
      <c r="F27" s="16"/>
      <c r="G27" s="15"/>
      <c r="H27" s="15"/>
      <c r="I27" s="15"/>
      <c r="J27" s="17"/>
      <c r="K27" s="7"/>
      <c r="L27" s="15"/>
      <c r="M27" s="15"/>
      <c r="N27" s="15"/>
      <c r="O27" s="15"/>
      <c r="P27" s="17"/>
      <c r="Q27" s="17"/>
      <c r="R27" s="15"/>
      <c r="S27" s="15"/>
      <c r="T27" s="15"/>
      <c r="U27" s="18"/>
      <c r="V27" s="7"/>
      <c r="W27" s="7"/>
      <c r="X27" s="17"/>
      <c r="Y27" s="17"/>
      <c r="Z27" s="16"/>
      <c r="AA27" s="16"/>
      <c r="AB27" s="16"/>
      <c r="AC27" s="21"/>
    </row>
    <row r="28" spans="1:29" s="20" customFormat="1" x14ac:dyDescent="0.25">
      <c r="A28" s="15"/>
      <c r="B28" s="15"/>
      <c r="C28" s="15"/>
      <c r="D28" s="15"/>
      <c r="E28" s="16"/>
      <c r="F28" s="16"/>
      <c r="G28" s="15"/>
      <c r="H28" s="15"/>
      <c r="I28" s="15"/>
      <c r="J28" s="17"/>
      <c r="K28" s="7"/>
      <c r="L28" s="15"/>
      <c r="M28" s="15"/>
      <c r="N28" s="15"/>
      <c r="O28" s="15"/>
      <c r="P28" s="17"/>
      <c r="Q28" s="17"/>
      <c r="R28" s="15"/>
      <c r="S28" s="15"/>
      <c r="T28" s="15"/>
      <c r="U28" s="15"/>
      <c r="V28" s="7"/>
      <c r="W28" s="7"/>
      <c r="X28" s="17"/>
      <c r="Y28" s="17"/>
      <c r="Z28" s="16"/>
      <c r="AA28" s="16"/>
      <c r="AB28" s="16"/>
      <c r="AC28" s="28"/>
    </row>
    <row r="29" spans="1:29" s="20" customFormat="1" x14ac:dyDescent="0.25">
      <c r="A29" s="15"/>
      <c r="B29" s="15"/>
      <c r="C29" s="15"/>
      <c r="D29" s="15"/>
      <c r="E29" s="16"/>
      <c r="F29" s="16"/>
      <c r="G29" s="15"/>
      <c r="H29" s="15"/>
      <c r="I29" s="15"/>
      <c r="J29" s="17"/>
      <c r="K29" s="7"/>
      <c r="L29" s="15"/>
      <c r="M29" s="15"/>
      <c r="N29" s="15"/>
      <c r="O29" s="15"/>
      <c r="P29" s="17"/>
      <c r="Q29" s="17"/>
      <c r="R29" s="15"/>
      <c r="S29" s="15"/>
      <c r="T29" s="15"/>
      <c r="U29" s="18"/>
      <c r="V29" s="7"/>
      <c r="W29" s="7"/>
      <c r="X29" s="17"/>
      <c r="Y29" s="17"/>
      <c r="Z29" s="16"/>
      <c r="AA29" s="16"/>
      <c r="AB29" s="16"/>
      <c r="AC29" s="21"/>
    </row>
    <row r="30" spans="1:29" s="20" customFormat="1" x14ac:dyDescent="0.25">
      <c r="A30" s="15"/>
      <c r="B30" s="15"/>
      <c r="C30" s="15"/>
      <c r="D30" s="15"/>
      <c r="E30" s="16"/>
      <c r="F30" s="16"/>
      <c r="G30" s="15"/>
      <c r="H30" s="15"/>
      <c r="I30" s="15"/>
      <c r="J30" s="17"/>
      <c r="K30" s="7"/>
      <c r="L30" s="15"/>
      <c r="M30" s="15"/>
      <c r="N30" s="15"/>
      <c r="O30" s="15"/>
      <c r="P30" s="17"/>
      <c r="Q30" s="17"/>
      <c r="R30" s="15"/>
      <c r="S30" s="15"/>
      <c r="T30" s="15"/>
      <c r="U30" s="15"/>
      <c r="V30" s="7"/>
      <c r="W30" s="7"/>
      <c r="X30" s="17"/>
      <c r="Y30" s="17"/>
      <c r="Z30" s="16"/>
      <c r="AA30" s="16"/>
      <c r="AB30" s="16"/>
      <c r="AC30" s="21"/>
    </row>
    <row r="31" spans="1:29" s="20" customFormat="1" x14ac:dyDescent="0.25">
      <c r="A31" s="15"/>
      <c r="B31" s="15"/>
      <c r="C31" s="15"/>
      <c r="D31" s="15"/>
      <c r="E31" s="16"/>
      <c r="F31" s="16"/>
      <c r="G31" s="15"/>
      <c r="H31" s="15"/>
      <c r="I31" s="15"/>
      <c r="J31" s="17"/>
      <c r="K31" s="7"/>
      <c r="L31" s="15"/>
      <c r="M31" s="15"/>
      <c r="N31" s="15"/>
      <c r="O31" s="15"/>
      <c r="P31" s="7"/>
      <c r="Q31" s="7"/>
      <c r="R31" s="15"/>
      <c r="S31" s="15"/>
      <c r="T31" s="15"/>
      <c r="U31" s="15"/>
      <c r="V31" s="7"/>
      <c r="W31" s="7"/>
      <c r="X31" s="17"/>
      <c r="Y31" s="17"/>
      <c r="Z31" s="16"/>
      <c r="AA31" s="16"/>
      <c r="AB31" s="16"/>
      <c r="AC31" s="21"/>
    </row>
    <row r="32" spans="1:29" s="20" customFormat="1" x14ac:dyDescent="0.25">
      <c r="A32" s="15"/>
      <c r="B32" s="15"/>
      <c r="C32" s="15"/>
      <c r="D32" s="15"/>
      <c r="E32" s="16"/>
      <c r="F32" s="16"/>
      <c r="G32" s="15"/>
      <c r="H32" s="15"/>
      <c r="I32" s="15"/>
      <c r="J32" s="17"/>
      <c r="K32" s="7"/>
      <c r="L32" s="15"/>
      <c r="M32" s="15"/>
      <c r="N32" s="15"/>
      <c r="O32" s="18"/>
      <c r="P32" s="7"/>
      <c r="Q32" s="7"/>
      <c r="R32" s="15"/>
      <c r="S32" s="15"/>
      <c r="T32" s="15"/>
      <c r="U32" s="18"/>
      <c r="V32" s="7"/>
      <c r="W32" s="7"/>
      <c r="X32" s="17"/>
      <c r="Y32" s="17"/>
      <c r="Z32" s="16"/>
      <c r="AA32" s="16"/>
      <c r="AB32" s="16"/>
    </row>
    <row r="33" spans="1:28" s="20" customFormat="1" x14ac:dyDescent="0.25">
      <c r="A33" s="15"/>
      <c r="B33" s="15"/>
      <c r="C33" s="15"/>
      <c r="D33" s="15"/>
      <c r="E33" s="16"/>
      <c r="F33" s="16"/>
      <c r="G33" s="15"/>
      <c r="H33" s="15"/>
      <c r="I33" s="15"/>
      <c r="J33" s="17"/>
      <c r="K33" s="7"/>
      <c r="L33" s="15"/>
      <c r="M33" s="15"/>
      <c r="N33" s="15"/>
      <c r="O33" s="15"/>
      <c r="P33" s="7"/>
      <c r="Q33" s="7"/>
      <c r="R33" s="15"/>
      <c r="S33" s="15"/>
      <c r="T33" s="15"/>
      <c r="U33" s="15"/>
      <c r="V33" s="7"/>
      <c r="W33" s="7"/>
      <c r="X33" s="17"/>
      <c r="Y33" s="17"/>
      <c r="Z33" s="16"/>
      <c r="AA33" s="16"/>
      <c r="AB33" s="27"/>
    </row>
    <row r="34" spans="1:28" s="20" customFormat="1" x14ac:dyDescent="0.25">
      <c r="A34" s="16"/>
      <c r="B34" s="15"/>
      <c r="C34" s="15"/>
      <c r="D34" s="15"/>
      <c r="E34" s="16"/>
      <c r="F34" s="16"/>
      <c r="G34" s="15"/>
      <c r="H34" s="15"/>
      <c r="I34" s="15"/>
      <c r="J34" s="17"/>
      <c r="K34" s="7"/>
      <c r="L34" s="15"/>
      <c r="M34" s="15"/>
      <c r="N34" s="15"/>
      <c r="O34" s="18"/>
      <c r="P34" s="7"/>
      <c r="Q34" s="7"/>
      <c r="R34" s="15"/>
      <c r="S34" s="15"/>
      <c r="T34" s="15"/>
      <c r="U34" s="18"/>
      <c r="V34" s="7"/>
      <c r="W34" s="7"/>
      <c r="X34" s="17"/>
      <c r="Y34" s="17"/>
      <c r="Z34" s="16"/>
      <c r="AA34" s="16"/>
      <c r="AB34" s="16"/>
    </row>
    <row r="35" spans="1:28" s="20" customFormat="1" x14ac:dyDescent="0.25">
      <c r="A35" s="15"/>
      <c r="B35" s="15"/>
      <c r="C35" s="15"/>
      <c r="D35" s="15"/>
      <c r="E35" s="16"/>
      <c r="F35" s="16"/>
      <c r="G35" s="15"/>
      <c r="H35" s="15"/>
      <c r="I35" s="15"/>
      <c r="J35" s="17"/>
      <c r="K35" s="7"/>
      <c r="L35" s="15"/>
      <c r="M35" s="15"/>
      <c r="N35" s="15"/>
      <c r="O35" s="15"/>
      <c r="P35" s="7"/>
      <c r="Q35" s="7"/>
      <c r="R35" s="15"/>
      <c r="S35" s="15"/>
      <c r="T35" s="15"/>
      <c r="U35" s="15"/>
      <c r="V35" s="7"/>
      <c r="W35" s="7"/>
      <c r="X35" s="17"/>
      <c r="Y35" s="17"/>
      <c r="Z35" s="16"/>
      <c r="AA35" s="16"/>
      <c r="AB35" s="16"/>
    </row>
    <row r="36" spans="1:28" s="20" customFormat="1" x14ac:dyDescent="0.25">
      <c r="A36" s="15"/>
      <c r="B36" s="15"/>
      <c r="C36" s="15"/>
      <c r="D36" s="15"/>
      <c r="E36" s="16"/>
      <c r="F36" s="16"/>
      <c r="G36" s="15"/>
      <c r="H36" s="15"/>
      <c r="I36" s="15"/>
      <c r="J36" s="17"/>
      <c r="K36" s="7"/>
      <c r="L36" s="15"/>
      <c r="M36" s="15"/>
      <c r="N36" s="15"/>
      <c r="O36" s="18"/>
      <c r="P36" s="7"/>
      <c r="Q36" s="7"/>
      <c r="R36" s="15"/>
      <c r="S36" s="15"/>
      <c r="T36" s="15"/>
      <c r="U36" s="18"/>
      <c r="V36" s="7"/>
      <c r="W36" s="7"/>
      <c r="X36" s="17"/>
      <c r="Y36" s="17"/>
      <c r="Z36" s="16"/>
      <c r="AA36" s="16"/>
      <c r="AB36" s="16"/>
    </row>
    <row r="37" spans="1:28" s="20" customFormat="1" x14ac:dyDescent="0.25">
      <c r="A37" s="15"/>
      <c r="B37" s="15"/>
      <c r="C37" s="15"/>
      <c r="D37" s="15"/>
      <c r="E37" s="16"/>
      <c r="F37" s="16"/>
      <c r="G37" s="15"/>
      <c r="H37" s="15"/>
      <c r="I37" s="15"/>
      <c r="J37" s="17"/>
      <c r="K37" s="7"/>
      <c r="L37" s="15"/>
      <c r="M37" s="15"/>
      <c r="N37" s="15"/>
      <c r="O37" s="15"/>
      <c r="P37" s="17"/>
      <c r="Q37" s="17"/>
      <c r="R37" s="15"/>
      <c r="S37" s="15"/>
      <c r="T37" s="15"/>
      <c r="U37" s="15"/>
      <c r="V37" s="7"/>
      <c r="W37" s="7"/>
      <c r="X37" s="17"/>
      <c r="Y37" s="17"/>
      <c r="Z37" s="16"/>
      <c r="AA37" s="16"/>
      <c r="AB37" s="16"/>
    </row>
    <row r="38" spans="1:28" s="20" customFormat="1" x14ac:dyDescent="0.25">
      <c r="A38" s="15"/>
      <c r="B38" s="15"/>
      <c r="C38" s="15"/>
      <c r="D38" s="15"/>
      <c r="E38" s="16"/>
      <c r="F38" s="16"/>
      <c r="G38" s="15"/>
      <c r="H38" s="15"/>
      <c r="I38" s="15"/>
      <c r="J38" s="17"/>
      <c r="K38" s="7"/>
      <c r="L38" s="15"/>
      <c r="M38" s="15"/>
      <c r="N38" s="15"/>
      <c r="O38" s="15"/>
      <c r="P38" s="17"/>
      <c r="Q38" s="17"/>
      <c r="R38" s="15"/>
      <c r="S38" s="15"/>
      <c r="T38" s="15"/>
      <c r="U38" s="15"/>
      <c r="V38" s="7"/>
      <c r="W38" s="7"/>
      <c r="X38" s="17"/>
      <c r="Y38" s="17"/>
      <c r="Z38" s="16"/>
      <c r="AA38" s="16"/>
      <c r="AB38" s="16"/>
    </row>
    <row r="39" spans="1:28" s="20" customFormat="1" x14ac:dyDescent="0.25">
      <c r="A39" s="15"/>
      <c r="B39" s="15"/>
      <c r="C39" s="15"/>
      <c r="D39" s="15"/>
      <c r="E39" s="16"/>
      <c r="F39" s="16"/>
      <c r="G39" s="15"/>
      <c r="H39" s="15"/>
      <c r="I39" s="15"/>
      <c r="J39" s="17"/>
      <c r="K39" s="7"/>
      <c r="L39" s="15"/>
      <c r="M39" s="15"/>
      <c r="N39" s="15"/>
      <c r="O39" s="15"/>
      <c r="P39" s="17"/>
      <c r="Q39" s="17"/>
      <c r="R39" s="15"/>
      <c r="S39" s="15"/>
      <c r="T39" s="15"/>
      <c r="U39" s="15"/>
      <c r="V39" s="7"/>
      <c r="W39" s="7"/>
      <c r="X39" s="17"/>
      <c r="Y39" s="17"/>
      <c r="Z39" s="16"/>
      <c r="AA39" s="16"/>
      <c r="AB39" s="16"/>
    </row>
    <row r="40" spans="1:28" s="20" customFormat="1" x14ac:dyDescent="0.25">
      <c r="A40" s="15"/>
      <c r="B40" s="15"/>
      <c r="C40" s="15"/>
      <c r="D40" s="15"/>
      <c r="E40" s="16"/>
      <c r="F40" s="16"/>
      <c r="G40" s="15"/>
      <c r="H40" s="15"/>
      <c r="I40" s="15"/>
      <c r="J40" s="17"/>
      <c r="K40" s="7"/>
      <c r="L40" s="15"/>
      <c r="M40" s="15"/>
      <c r="N40" s="15"/>
      <c r="O40" s="15"/>
      <c r="P40" s="17"/>
      <c r="Q40" s="17"/>
      <c r="R40" s="15"/>
      <c r="S40" s="15"/>
      <c r="T40" s="15"/>
      <c r="U40" s="15"/>
      <c r="V40" s="7"/>
      <c r="W40" s="7"/>
      <c r="X40" s="17"/>
      <c r="Y40" s="17"/>
      <c r="Z40" s="16"/>
      <c r="AA40" s="16"/>
      <c r="AB40" s="16"/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/>
      <c r="I41" s="15"/>
      <c r="J41" s="17"/>
      <c r="K41" s="7"/>
      <c r="L41" s="15"/>
      <c r="M41" s="15"/>
      <c r="N41" s="15"/>
      <c r="O41" s="15"/>
      <c r="P41" s="17"/>
      <c r="Q41" s="17"/>
      <c r="R41" s="15"/>
      <c r="S41" s="15"/>
      <c r="T41" s="15"/>
      <c r="U41" s="15"/>
      <c r="V41" s="7"/>
      <c r="W41" s="7"/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/>
      <c r="I42" s="15"/>
      <c r="J42" s="17"/>
      <c r="K42" s="7"/>
      <c r="L42" s="15"/>
      <c r="M42" s="15"/>
      <c r="N42" s="15"/>
      <c r="O42" s="15"/>
      <c r="P42" s="17"/>
      <c r="Q42" s="17"/>
      <c r="R42" s="15"/>
      <c r="S42" s="15"/>
      <c r="T42" s="15"/>
      <c r="U42" s="15"/>
      <c r="V42" s="7"/>
      <c r="W42" s="7"/>
      <c r="X42" s="17"/>
      <c r="Y42" s="17"/>
      <c r="Z42" s="16"/>
      <c r="AA42" s="16"/>
      <c r="AB42" s="16"/>
    </row>
    <row r="43" spans="1:28" s="20" customFormat="1" x14ac:dyDescent="0.25">
      <c r="A43" s="15"/>
      <c r="B43" s="15"/>
      <c r="C43" s="15"/>
      <c r="D43" s="15"/>
      <c r="E43" s="16"/>
      <c r="F43" s="16"/>
      <c r="G43" s="15"/>
      <c r="H43" s="15"/>
      <c r="I43" s="15"/>
      <c r="J43" s="17"/>
      <c r="K43" s="7"/>
      <c r="L43" s="15"/>
      <c r="M43" s="15"/>
      <c r="N43" s="15"/>
      <c r="O43" s="15"/>
      <c r="P43" s="17"/>
      <c r="Q43" s="17"/>
      <c r="R43" s="15"/>
      <c r="S43" s="15"/>
      <c r="T43" s="15"/>
      <c r="U43" s="15"/>
      <c r="V43" s="7"/>
      <c r="W43" s="7"/>
      <c r="X43" s="17"/>
      <c r="Y43" s="17"/>
      <c r="Z43" s="16"/>
      <c r="AA43" s="16"/>
      <c r="AB43" s="16"/>
    </row>
    <row r="44" spans="1:28" s="20" customFormat="1" x14ac:dyDescent="0.25">
      <c r="A44" s="15"/>
      <c r="B44" s="15"/>
      <c r="C44" s="15"/>
      <c r="D44" s="15"/>
      <c r="E44" s="16"/>
      <c r="F44" s="16"/>
      <c r="G44" s="15"/>
      <c r="H44" s="15"/>
      <c r="I44" s="15"/>
      <c r="J44" s="17"/>
      <c r="K44" s="7"/>
      <c r="L44" s="15"/>
      <c r="M44" s="15"/>
      <c r="N44" s="15"/>
      <c r="O44" s="15"/>
      <c r="P44" s="17"/>
      <c r="Q44" s="17"/>
      <c r="R44" s="15"/>
      <c r="S44" s="15"/>
      <c r="T44" s="15"/>
      <c r="U44" s="15"/>
      <c r="V44" s="17"/>
      <c r="W44" s="17"/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/>
      <c r="I45" s="15"/>
      <c r="J45" s="17"/>
      <c r="K45" s="7"/>
      <c r="L45" s="15"/>
      <c r="M45" s="15"/>
      <c r="N45" s="15"/>
      <c r="O45" s="15"/>
      <c r="P45" s="17"/>
      <c r="Q45" s="17"/>
      <c r="R45" s="15"/>
      <c r="S45" s="15"/>
      <c r="T45" s="15"/>
      <c r="U45" s="15"/>
      <c r="V45" s="17"/>
      <c r="W45" s="17"/>
      <c r="X45" s="17"/>
      <c r="Y45" s="17"/>
      <c r="Z45" s="16"/>
      <c r="AA45" s="16"/>
      <c r="AB45" s="16"/>
    </row>
    <row r="46" spans="1:28" s="20" customFormat="1" x14ac:dyDescent="0.25">
      <c r="A46" s="15"/>
      <c r="B46" s="15"/>
      <c r="C46" s="15"/>
      <c r="D46" s="15"/>
      <c r="E46" s="16"/>
      <c r="F46" s="16"/>
      <c r="G46" s="15"/>
      <c r="H46" s="15"/>
      <c r="I46" s="15"/>
      <c r="J46" s="17"/>
      <c r="K46" s="7"/>
      <c r="L46" s="15"/>
      <c r="M46" s="15"/>
      <c r="N46" s="15"/>
      <c r="O46" s="15"/>
      <c r="P46" s="17"/>
      <c r="Q46" s="17"/>
      <c r="R46" s="15"/>
      <c r="S46" s="15"/>
      <c r="T46" s="15"/>
      <c r="U46" s="15"/>
      <c r="V46" s="17"/>
      <c r="W46" s="17"/>
      <c r="X46" s="17"/>
      <c r="Y46" s="17"/>
      <c r="Z46" s="16"/>
      <c r="AA46" s="16"/>
      <c r="AB46" s="16"/>
    </row>
    <row r="47" spans="1:28" s="20" customFormat="1" x14ac:dyDescent="0.25">
      <c r="A47" s="15"/>
      <c r="B47" s="15"/>
      <c r="C47" s="15"/>
      <c r="D47" s="15"/>
      <c r="E47" s="16"/>
      <c r="F47" s="16"/>
      <c r="G47" s="15"/>
      <c r="H47" s="15"/>
      <c r="I47" s="15"/>
      <c r="J47" s="17"/>
      <c r="K47" s="7"/>
      <c r="L47" s="15"/>
      <c r="M47" s="15"/>
      <c r="N47" s="15"/>
      <c r="O47" s="15"/>
      <c r="P47" s="17"/>
      <c r="Q47" s="17"/>
      <c r="R47" s="15"/>
      <c r="S47" s="15"/>
      <c r="T47" s="15"/>
      <c r="U47" s="15"/>
      <c r="V47" s="17"/>
      <c r="W47" s="17"/>
      <c r="X47" s="17"/>
      <c r="Y47" s="17"/>
      <c r="Z47" s="16"/>
      <c r="AA47" s="16"/>
      <c r="AB47" s="16"/>
    </row>
    <row r="48" spans="1:28" s="20" customFormat="1" x14ac:dyDescent="0.25">
      <c r="A48" s="15"/>
      <c r="B48" s="15"/>
      <c r="C48" s="15"/>
      <c r="D48" s="15"/>
      <c r="E48" s="16"/>
      <c r="F48" s="16"/>
      <c r="G48" s="15"/>
      <c r="H48" s="15"/>
      <c r="I48" s="15"/>
      <c r="J48" s="17"/>
      <c r="K48" s="7"/>
      <c r="L48" s="15"/>
      <c r="M48" s="15"/>
      <c r="N48" s="15"/>
      <c r="O48" s="15"/>
      <c r="P48" s="17"/>
      <c r="Q48" s="17"/>
      <c r="R48" s="15"/>
      <c r="S48" s="15"/>
      <c r="T48" s="15"/>
      <c r="U48" s="15"/>
      <c r="V48" s="17"/>
      <c r="W48" s="17"/>
      <c r="X48" s="17"/>
      <c r="Y48" s="17"/>
      <c r="Z48" s="16"/>
      <c r="AA48" s="16"/>
      <c r="AB48" s="16"/>
    </row>
    <row r="49" spans="1:28" s="20" customFormat="1" x14ac:dyDescent="0.25">
      <c r="A49" s="15"/>
      <c r="B49" s="15"/>
      <c r="C49" s="15"/>
      <c r="D49" s="15"/>
      <c r="E49" s="16"/>
      <c r="F49" s="16"/>
      <c r="G49" s="15"/>
      <c r="H49" s="15"/>
      <c r="I49" s="15"/>
      <c r="J49" s="17"/>
      <c r="K49" s="7"/>
      <c r="L49" s="15"/>
      <c r="M49" s="15"/>
      <c r="N49" s="15"/>
      <c r="O49" s="15"/>
      <c r="P49" s="17"/>
      <c r="Q49" s="17"/>
      <c r="R49" s="15"/>
      <c r="S49" s="15"/>
      <c r="T49" s="15"/>
      <c r="U49" s="15"/>
      <c r="V49" s="17"/>
      <c r="W49" s="17"/>
      <c r="X49" s="17"/>
      <c r="Y49" s="17"/>
      <c r="Z49" s="16"/>
      <c r="AA49" s="16"/>
      <c r="AB49" s="16"/>
    </row>
    <row r="50" spans="1:28" s="20" customFormat="1" x14ac:dyDescent="0.25">
      <c r="A50" s="15"/>
      <c r="B50" s="15"/>
      <c r="C50" s="15"/>
      <c r="D50" s="15"/>
      <c r="E50" s="16"/>
      <c r="F50" s="16"/>
      <c r="G50" s="15"/>
      <c r="H50" s="15"/>
      <c r="I50" s="15"/>
      <c r="J50" s="17"/>
      <c r="K50" s="7"/>
      <c r="L50" s="15"/>
      <c r="M50" s="15"/>
      <c r="N50" s="15"/>
      <c r="O50" s="15"/>
      <c r="P50" s="17"/>
      <c r="Q50" s="17"/>
      <c r="R50" s="15"/>
      <c r="S50" s="16"/>
      <c r="T50" s="15"/>
      <c r="U50" s="15"/>
      <c r="V50" s="17"/>
      <c r="W50" s="17"/>
      <c r="X50" s="17"/>
      <c r="Y50" s="17"/>
      <c r="Z50" s="16"/>
      <c r="AA50" s="16"/>
      <c r="AB50" s="16"/>
    </row>
    <row r="51" spans="1:28" s="20" customFormat="1" x14ac:dyDescent="0.25">
      <c r="A51" s="15"/>
      <c r="B51" s="15"/>
      <c r="C51" s="15"/>
      <c r="D51" s="15"/>
      <c r="E51" s="16"/>
      <c r="F51" s="16"/>
      <c r="G51" s="15"/>
      <c r="H51" s="15"/>
      <c r="I51" s="15"/>
      <c r="J51" s="17"/>
      <c r="K51" s="17"/>
      <c r="L51" s="15"/>
      <c r="M51" s="15"/>
      <c r="N51" s="15"/>
      <c r="O51" s="15"/>
      <c r="P51" s="17"/>
      <c r="Q51" s="17"/>
      <c r="R51" s="15"/>
      <c r="S51" s="15"/>
      <c r="T51" s="15"/>
      <c r="U51" s="15"/>
      <c r="V51" s="17"/>
      <c r="W51" s="17"/>
      <c r="X51" s="17"/>
      <c r="Y51" s="17"/>
      <c r="Z51" s="16"/>
      <c r="AA51" s="16"/>
      <c r="AB51" s="16"/>
    </row>
    <row r="52" spans="1:28" s="20" customFormat="1" x14ac:dyDescent="0.25">
      <c r="A52" s="15"/>
      <c r="B52" s="15"/>
      <c r="C52" s="15"/>
      <c r="D52" s="15"/>
      <c r="E52" s="16"/>
      <c r="F52" s="16"/>
      <c r="G52" s="15"/>
      <c r="H52" s="15"/>
      <c r="I52" s="15"/>
      <c r="J52" s="17"/>
      <c r="K52" s="17"/>
      <c r="L52" s="15"/>
      <c r="M52" s="15"/>
      <c r="N52" s="15"/>
      <c r="O52" s="15"/>
      <c r="P52" s="17"/>
      <c r="Q52" s="17"/>
      <c r="R52" s="15"/>
      <c r="S52" s="15"/>
      <c r="T52" s="15"/>
      <c r="U52" s="15"/>
      <c r="V52" s="17"/>
      <c r="W52" s="17"/>
      <c r="X52" s="17"/>
      <c r="Y52" s="17"/>
      <c r="Z52" s="16"/>
      <c r="AA52" s="16"/>
      <c r="AB52" s="16"/>
    </row>
    <row r="53" spans="1:28" s="20" customFormat="1" x14ac:dyDescent="0.25">
      <c r="A53" s="15"/>
      <c r="B53" s="15"/>
      <c r="C53" s="15"/>
      <c r="D53" s="15"/>
      <c r="E53" s="16"/>
      <c r="F53" s="16"/>
      <c r="G53" s="15"/>
      <c r="H53" s="15"/>
      <c r="I53" s="15"/>
      <c r="J53" s="17"/>
      <c r="K53" s="17"/>
      <c r="L53" s="15"/>
      <c r="M53" s="15"/>
      <c r="N53" s="15"/>
      <c r="O53" s="15"/>
      <c r="P53" s="17"/>
      <c r="Q53" s="17"/>
      <c r="R53" s="15"/>
      <c r="S53" s="15"/>
      <c r="T53" s="15"/>
      <c r="U53" s="15"/>
      <c r="V53" s="17"/>
      <c r="W53" s="17"/>
      <c r="X53" s="17"/>
      <c r="Y53" s="17"/>
      <c r="Z53" s="16"/>
      <c r="AA53" s="16"/>
      <c r="AB53" s="16"/>
    </row>
    <row r="54" spans="1:28" s="20" customFormat="1" x14ac:dyDescent="0.25">
      <c r="A54" s="15"/>
      <c r="B54" s="15"/>
      <c r="C54" s="15"/>
      <c r="D54" s="15"/>
      <c r="E54" s="16"/>
      <c r="F54" s="16"/>
      <c r="G54" s="15"/>
      <c r="H54" s="15"/>
      <c r="I54" s="15"/>
      <c r="J54" s="17"/>
      <c r="K54" s="17"/>
      <c r="L54" s="15"/>
      <c r="M54" s="15"/>
      <c r="N54" s="15"/>
      <c r="O54" s="15"/>
      <c r="P54" s="17"/>
      <c r="Q54" s="17"/>
      <c r="R54" s="15"/>
      <c r="S54" s="15"/>
      <c r="T54" s="15"/>
      <c r="U54" s="15"/>
      <c r="V54" s="17"/>
      <c r="W54" s="17"/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/>
      <c r="I55" s="15"/>
      <c r="J55" s="17"/>
      <c r="K55" s="17"/>
      <c r="L55" s="15"/>
      <c r="M55" s="15"/>
      <c r="N55" s="15"/>
      <c r="O55" s="15"/>
      <c r="P55" s="17"/>
      <c r="Q55" s="17"/>
      <c r="R55" s="15"/>
      <c r="S55" s="15"/>
      <c r="T55" s="15"/>
      <c r="U55" s="15"/>
      <c r="V55" s="17"/>
      <c r="W55" s="17"/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/>
      <c r="I56" s="15"/>
      <c r="J56" s="17"/>
      <c r="K56" s="17"/>
      <c r="L56" s="15"/>
      <c r="M56" s="15"/>
      <c r="N56" s="15"/>
      <c r="O56" s="15"/>
      <c r="P56" s="17"/>
      <c r="Q56" s="17"/>
      <c r="R56" s="15"/>
      <c r="S56" s="15"/>
      <c r="T56" s="15"/>
      <c r="U56" s="15"/>
      <c r="V56" s="17"/>
      <c r="W56" s="17"/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/>
      <c r="I57" s="15"/>
      <c r="J57" s="17"/>
      <c r="K57" s="17"/>
      <c r="L57" s="15"/>
      <c r="M57" s="15"/>
      <c r="N57" s="15"/>
      <c r="O57" s="15"/>
      <c r="P57" s="17"/>
      <c r="Q57" s="17"/>
      <c r="R57" s="15"/>
      <c r="S57" s="15"/>
      <c r="T57" s="15"/>
      <c r="U57" s="15"/>
      <c r="V57" s="17"/>
      <c r="W57" s="17"/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/>
      <c r="I58" s="15"/>
      <c r="J58" s="17"/>
      <c r="K58" s="17"/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/>
      <c r="I59" s="15"/>
      <c r="J59" s="17"/>
      <c r="K59" s="17"/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/>
      <c r="J60" s="17"/>
      <c r="K60" s="17"/>
      <c r="L60" s="15"/>
      <c r="M60" s="15"/>
      <c r="N60" s="15"/>
      <c r="O60" s="15"/>
      <c r="P60" s="17"/>
      <c r="Q60" s="17"/>
      <c r="R60" s="15"/>
      <c r="S60" s="15"/>
      <c r="T60" s="15"/>
      <c r="U60" s="15"/>
      <c r="V60" s="17"/>
      <c r="W60" s="17"/>
      <c r="X60" s="17"/>
      <c r="Y60" s="17"/>
      <c r="Z60" s="16"/>
      <c r="AA60" s="16"/>
      <c r="AB60" s="16"/>
    </row>
    <row r="61" spans="1:28" s="20" customFormat="1" x14ac:dyDescent="0.25">
      <c r="A61" s="15"/>
      <c r="B61" s="15"/>
      <c r="C61" s="15"/>
      <c r="D61" s="15"/>
      <c r="E61" s="16"/>
      <c r="F61" s="16"/>
      <c r="G61" s="15"/>
      <c r="H61" s="15"/>
      <c r="I61" s="15"/>
      <c r="J61" s="17"/>
      <c r="K61" s="17"/>
      <c r="L61" s="15"/>
      <c r="M61" s="15"/>
      <c r="N61" s="15"/>
      <c r="O61" s="15"/>
      <c r="P61" s="17"/>
      <c r="Q61" s="17"/>
      <c r="R61" s="15"/>
      <c r="S61" s="15"/>
      <c r="T61" s="15"/>
      <c r="U61" s="15"/>
      <c r="V61" s="17"/>
      <c r="W61" s="17"/>
      <c r="X61" s="17"/>
      <c r="Y61" s="17"/>
      <c r="Z61" s="16"/>
      <c r="AA61" s="16"/>
      <c r="AB61" s="16"/>
    </row>
    <row r="62" spans="1:28" s="20" customFormat="1" x14ac:dyDescent="0.25">
      <c r="A62" s="15"/>
      <c r="B62" s="15"/>
      <c r="C62" s="15"/>
      <c r="D62" s="15"/>
      <c r="E62" s="16"/>
      <c r="F62" s="16"/>
      <c r="G62" s="15"/>
      <c r="H62" s="15"/>
      <c r="I62" s="15"/>
      <c r="J62" s="17"/>
      <c r="K62" s="17"/>
      <c r="L62" s="15"/>
      <c r="M62" s="15"/>
      <c r="N62" s="15"/>
      <c r="O62" s="15"/>
      <c r="P62" s="17"/>
      <c r="Q62" s="17"/>
      <c r="R62" s="15"/>
      <c r="S62" s="15"/>
      <c r="T62" s="15"/>
      <c r="U62" s="15"/>
      <c r="V62" s="17"/>
      <c r="W62" s="17"/>
      <c r="X62" s="17"/>
      <c r="Y62" s="17"/>
      <c r="Z62" s="16"/>
      <c r="AA62" s="16"/>
      <c r="AB62" s="16"/>
    </row>
    <row r="63" spans="1:28" s="20" customFormat="1" x14ac:dyDescent="0.25">
      <c r="A63" s="15"/>
      <c r="B63" s="15"/>
      <c r="C63" s="15"/>
      <c r="D63" s="15"/>
      <c r="E63" s="16"/>
      <c r="F63" s="16"/>
      <c r="G63" s="15"/>
      <c r="H63" s="15"/>
      <c r="I63" s="15"/>
      <c r="J63" s="17"/>
      <c r="K63" s="17"/>
      <c r="L63" s="15"/>
      <c r="M63" s="15"/>
      <c r="N63" s="15"/>
      <c r="O63" s="15"/>
      <c r="P63" s="17"/>
      <c r="Q63" s="17"/>
      <c r="R63" s="15"/>
      <c r="S63" s="15"/>
      <c r="T63" s="15"/>
      <c r="U63" s="15"/>
      <c r="V63" s="17"/>
      <c r="W63" s="17"/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/>
      <c r="I64" s="15"/>
      <c r="J64" s="17"/>
      <c r="K64" s="17"/>
      <c r="L64" s="15"/>
      <c r="M64" s="15"/>
      <c r="N64" s="15"/>
      <c r="O64" s="15"/>
      <c r="P64" s="17"/>
      <c r="Q64" s="17"/>
      <c r="R64" s="15"/>
      <c r="S64" s="15"/>
      <c r="T64" s="15"/>
      <c r="U64" s="15"/>
      <c r="V64" s="17"/>
      <c r="W64" s="17"/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/>
      <c r="I65" s="15"/>
      <c r="J65" s="17"/>
      <c r="K65" s="17"/>
      <c r="L65" s="15"/>
      <c r="M65" s="15"/>
      <c r="N65" s="15"/>
      <c r="O65" s="15"/>
      <c r="P65" s="17"/>
      <c r="Q65" s="17"/>
      <c r="R65" s="15"/>
      <c r="S65" s="15"/>
      <c r="T65" s="15"/>
      <c r="U65" s="15"/>
      <c r="V65" s="17"/>
      <c r="W65" s="17"/>
      <c r="X65" s="17"/>
      <c r="Y65" s="17"/>
      <c r="Z65" s="16"/>
      <c r="AA65" s="16"/>
      <c r="AB65" s="16"/>
    </row>
    <row r="66" spans="1:28" s="20" customFormat="1" x14ac:dyDescent="0.25">
      <c r="A66" s="15"/>
      <c r="B66" s="15"/>
      <c r="C66" s="15"/>
      <c r="D66" s="15"/>
      <c r="E66" s="16"/>
      <c r="F66" s="16"/>
      <c r="G66" s="15"/>
      <c r="H66" s="15"/>
      <c r="I66" s="15"/>
      <c r="J66" s="17"/>
      <c r="K66" s="17"/>
      <c r="L66" s="15"/>
      <c r="M66" s="15"/>
      <c r="N66" s="15"/>
      <c r="O66" s="15"/>
      <c r="P66" s="17"/>
      <c r="Q66" s="17"/>
      <c r="R66" s="15"/>
      <c r="S66" s="15"/>
      <c r="T66" s="15"/>
      <c r="U66" s="15"/>
      <c r="V66" s="17"/>
      <c r="W66" s="17"/>
      <c r="X66" s="17"/>
      <c r="Y66" s="17"/>
      <c r="Z66" s="16"/>
      <c r="AA66" s="16"/>
      <c r="AB66" s="16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17"/>
      <c r="L67" s="3"/>
      <c r="M67" s="3"/>
      <c r="N67" s="3"/>
      <c r="O67" s="3"/>
      <c r="P67" s="17"/>
      <c r="Q67" s="17"/>
      <c r="R67" s="3"/>
      <c r="S67" s="3"/>
      <c r="T67" s="3"/>
      <c r="U67" s="3"/>
      <c r="V67" s="17"/>
      <c r="W67" s="1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17"/>
      <c r="L68" s="3"/>
      <c r="M68" s="3"/>
      <c r="N68" s="3"/>
      <c r="O68" s="3"/>
      <c r="P68" s="17"/>
      <c r="Q68" s="17"/>
      <c r="R68" s="3"/>
      <c r="S68" s="3"/>
      <c r="T68" s="3"/>
      <c r="U68" s="3"/>
      <c r="V68" s="17"/>
      <c r="W68" s="1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17"/>
      <c r="L69" s="3"/>
      <c r="M69" s="3"/>
      <c r="N69" s="3"/>
      <c r="O69" s="3"/>
      <c r="P69" s="17"/>
      <c r="Q69" s="17"/>
      <c r="R69" s="3"/>
      <c r="S69" s="3"/>
      <c r="T69" s="3"/>
      <c r="U69" s="3"/>
      <c r="V69" s="17"/>
      <c r="W69" s="1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17"/>
      <c r="L70" s="3"/>
      <c r="M70" s="3"/>
      <c r="N70" s="3"/>
      <c r="O70" s="3"/>
      <c r="P70" s="17"/>
      <c r="Q70" s="17"/>
      <c r="R70" s="3"/>
      <c r="S70" s="3"/>
      <c r="T70" s="3"/>
      <c r="U70" s="3"/>
      <c r="V70" s="17"/>
      <c r="W70" s="1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17"/>
      <c r="L71" s="3"/>
      <c r="M71" s="3"/>
      <c r="N71" s="3"/>
      <c r="O71" s="3"/>
      <c r="P71" s="17"/>
      <c r="Q71" s="17"/>
      <c r="R71" s="3"/>
      <c r="S71" s="3"/>
      <c r="T71" s="3"/>
      <c r="U71" s="3"/>
      <c r="V71" s="17"/>
      <c r="W71" s="1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17"/>
      <c r="L72" s="3"/>
      <c r="M72" s="3"/>
      <c r="N72" s="3"/>
      <c r="O72" s="3"/>
      <c r="P72" s="17"/>
      <c r="Q72" s="17"/>
      <c r="R72" s="3"/>
      <c r="S72" s="3"/>
      <c r="T72" s="3"/>
      <c r="U72" s="3"/>
      <c r="V72" s="17"/>
      <c r="W72" s="1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17"/>
      <c r="L73" s="3"/>
      <c r="M73" s="3"/>
      <c r="N73" s="3"/>
      <c r="O73" s="3"/>
      <c r="P73" s="17"/>
      <c r="Q73" s="17"/>
      <c r="R73" s="3"/>
      <c r="S73" s="3"/>
      <c r="T73" s="3"/>
      <c r="U73" s="3"/>
      <c r="V73" s="17"/>
      <c r="W73" s="17"/>
      <c r="X73" s="7"/>
      <c r="Y73" s="7"/>
      <c r="Z73" s="12"/>
      <c r="AA73" s="12"/>
      <c r="AB73" s="12"/>
    </row>
    <row r="74" spans="1:28" ht="15.75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17"/>
      <c r="L74" s="3"/>
      <c r="M74" s="3"/>
      <c r="N74" s="3"/>
      <c r="O74" s="3"/>
      <c r="P74" s="17"/>
      <c r="Q74" s="17"/>
      <c r="R74" s="3"/>
      <c r="S74" s="3"/>
      <c r="T74" s="3"/>
      <c r="U74" s="3"/>
      <c r="V74" s="17"/>
      <c r="W74" s="17"/>
      <c r="X74" s="7"/>
      <c r="Y74" s="7"/>
      <c r="Z74" s="12"/>
      <c r="AA74" s="12"/>
      <c r="AB74" s="26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17"/>
      <c r="L75" s="3"/>
      <c r="M75" s="3"/>
      <c r="N75" s="3"/>
      <c r="O75" s="3"/>
      <c r="P75" s="17"/>
      <c r="Q75" s="17"/>
      <c r="R75" s="3"/>
      <c r="S75" s="3"/>
      <c r="T75" s="3"/>
      <c r="U75" s="3"/>
      <c r="V75" s="17"/>
      <c r="W75" s="1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17"/>
      <c r="L76" s="3"/>
      <c r="M76" s="3"/>
      <c r="N76" s="3"/>
      <c r="O76" s="3"/>
      <c r="P76" s="17"/>
      <c r="Q76" s="17"/>
      <c r="R76" s="3"/>
      <c r="S76" s="3"/>
      <c r="T76" s="3"/>
      <c r="U76" s="3"/>
      <c r="V76" s="17"/>
      <c r="W76" s="1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17"/>
      <c r="L77" s="3"/>
      <c r="M77" s="3"/>
      <c r="N77" s="3"/>
      <c r="O77" s="3"/>
      <c r="P77" s="17"/>
      <c r="Q77" s="17"/>
      <c r="R77" s="3"/>
      <c r="S77" s="3"/>
      <c r="T77" s="3"/>
      <c r="U77" s="3"/>
      <c r="V77" s="17"/>
      <c r="W77" s="1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17"/>
      <c r="L78" s="3"/>
      <c r="M78" s="3"/>
      <c r="N78" s="3"/>
      <c r="O78" s="3"/>
      <c r="P78" s="17"/>
      <c r="Q78" s="17"/>
      <c r="R78" s="3"/>
      <c r="S78" s="3"/>
      <c r="T78" s="3"/>
      <c r="U78" s="3"/>
      <c r="V78" s="17"/>
      <c r="W78" s="1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1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1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1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1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1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1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1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1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1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2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2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2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2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2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2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2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2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</sheetData>
  <mergeCells count="3">
    <mergeCell ref="Y1:Z1"/>
    <mergeCell ref="D1:E1"/>
    <mergeCell ref="G1:W1"/>
  </mergeCells>
  <pageMargins left="0.25" right="0.25" top="0.75" bottom="0.75" header="0.3" footer="0.3"/>
  <pageSetup paperSize="5" scale="6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5B43-1DFA-4BE8-BE64-81C1F6A1BDC0}">
  <dimension ref="A1:AC188"/>
  <sheetViews>
    <sheetView workbookViewId="0">
      <selection activeCell="G22" sqref="F22:G22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140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192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193</v>
      </c>
      <c r="B3" s="3" t="s">
        <v>194</v>
      </c>
      <c r="C3" s="3" t="s">
        <v>131</v>
      </c>
      <c r="D3" s="3">
        <v>160</v>
      </c>
      <c r="E3" s="12">
        <v>189000</v>
      </c>
      <c r="F3" s="12"/>
      <c r="G3" s="3">
        <v>156.03630000000001</v>
      </c>
      <c r="H3" s="3" t="s">
        <v>93</v>
      </c>
      <c r="I3" s="3">
        <v>115.4226</v>
      </c>
      <c r="J3" s="7">
        <v>1201</v>
      </c>
      <c r="K3" s="7">
        <f>I3*J3</f>
        <v>138622.54260000002</v>
      </c>
      <c r="L3" s="3"/>
      <c r="M3" s="3"/>
      <c r="N3" s="3"/>
      <c r="O3" s="3"/>
      <c r="P3" s="7"/>
      <c r="Q3" s="7"/>
      <c r="R3" s="3"/>
      <c r="S3" s="3">
        <v>3.9636999999999998</v>
      </c>
      <c r="T3" s="3" t="s">
        <v>93</v>
      </c>
      <c r="U3" s="3">
        <v>2.87</v>
      </c>
      <c r="V3" s="7">
        <v>96.97</v>
      </c>
      <c r="W3" s="7">
        <f>V3*U3</f>
        <v>278.3039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0.73980000000000001</v>
      </c>
      <c r="J4" s="7">
        <v>897</v>
      </c>
      <c r="K4" s="7">
        <f t="shared" ref="K4:K8" si="0">I4*J4</f>
        <v>663.60059999999999</v>
      </c>
      <c r="L4" s="3"/>
      <c r="M4" s="3"/>
      <c r="N4" s="3"/>
      <c r="O4" s="3"/>
      <c r="P4" s="7"/>
      <c r="Q4" s="7"/>
      <c r="R4" s="3"/>
      <c r="S4" s="3"/>
      <c r="T4" s="3" t="s">
        <v>97</v>
      </c>
      <c r="U4" s="14">
        <v>0.18240000000000001</v>
      </c>
      <c r="V4" s="7">
        <v>96.97</v>
      </c>
      <c r="W4" s="7">
        <f t="shared" ref="W4:W6" si="1">V4*U4</f>
        <v>17.687328000000001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95</v>
      </c>
      <c r="I5" s="3">
        <v>1.7199</v>
      </c>
      <c r="J5" s="7">
        <v>704</v>
      </c>
      <c r="K5" s="7">
        <f t="shared" si="0"/>
        <v>1210.8096</v>
      </c>
      <c r="L5" s="3"/>
      <c r="M5" s="3"/>
      <c r="N5" s="3"/>
      <c r="O5" s="3"/>
      <c r="P5" s="7"/>
      <c r="Q5" s="7"/>
      <c r="R5" s="3"/>
      <c r="S5" s="3"/>
      <c r="T5" s="3" t="s">
        <v>100</v>
      </c>
      <c r="U5" s="14">
        <v>0.59550000000000003</v>
      </c>
      <c r="V5" s="7">
        <v>96.97</v>
      </c>
      <c r="W5" s="7">
        <f t="shared" si="1"/>
        <v>57.745635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122</v>
      </c>
      <c r="I6" s="3">
        <v>3.9497</v>
      </c>
      <c r="J6" s="7">
        <v>1325</v>
      </c>
      <c r="K6" s="7">
        <f t="shared" si="0"/>
        <v>5233.3525</v>
      </c>
      <c r="L6" s="3"/>
      <c r="M6" s="3"/>
      <c r="N6" s="3"/>
      <c r="O6" s="3"/>
      <c r="P6" s="7"/>
      <c r="Q6" s="7"/>
      <c r="R6" s="3"/>
      <c r="S6" s="3"/>
      <c r="T6" s="3" t="s">
        <v>96</v>
      </c>
      <c r="U6" s="14">
        <v>0.31580000000000003</v>
      </c>
      <c r="V6" s="7">
        <v>96.97</v>
      </c>
      <c r="W6" s="7">
        <f t="shared" si="1"/>
        <v>30.623126000000003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29.651299999999999</v>
      </c>
      <c r="J7" s="7">
        <v>1077</v>
      </c>
      <c r="K7" s="7">
        <f t="shared" si="0"/>
        <v>31934.450099999998</v>
      </c>
      <c r="L7" s="3"/>
      <c r="M7" s="3"/>
      <c r="N7" s="3"/>
      <c r="O7" s="3"/>
      <c r="P7" s="7"/>
      <c r="Q7" s="7"/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63</v>
      </c>
      <c r="I8" s="3">
        <v>4.5552999999999999</v>
      </c>
      <c r="J8" s="7">
        <v>386</v>
      </c>
      <c r="K8" s="7">
        <f t="shared" si="0"/>
        <v>1758.3458000000001</v>
      </c>
      <c r="L8" s="3"/>
      <c r="M8" s="3"/>
      <c r="N8" s="3"/>
      <c r="O8" s="3"/>
      <c r="P8" s="7"/>
      <c r="Q8" s="7"/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156.03859999999997</v>
      </c>
      <c r="J9" s="7"/>
      <c r="K9" s="7">
        <f>SUM(K3:K8)</f>
        <v>179423.10120000003</v>
      </c>
      <c r="L9" s="3"/>
      <c r="M9" s="3"/>
      <c r="N9" s="3"/>
      <c r="O9" s="3"/>
      <c r="P9" s="7"/>
      <c r="Q9" s="7"/>
      <c r="R9" s="3"/>
      <c r="S9" s="3"/>
      <c r="T9" s="3"/>
      <c r="U9" s="14">
        <f>SUM(U3:U7)</f>
        <v>3.9636999999999998</v>
      </c>
      <c r="V9" s="7"/>
      <c r="W9" s="7">
        <f>SUM(W3:W6)</f>
        <v>384.35998899999998</v>
      </c>
      <c r="X9" s="7"/>
      <c r="Y9" s="7">
        <f>K9+W9</f>
        <v>179807.46118900002</v>
      </c>
      <c r="Z9" s="12">
        <v>179800</v>
      </c>
      <c r="AA9" s="12">
        <v>189000</v>
      </c>
      <c r="AB9" s="12">
        <f>Z9-AA9</f>
        <v>-9200</v>
      </c>
    </row>
    <row r="10" spans="1:28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8" x14ac:dyDescent="0.25">
      <c r="A11" s="3" t="s">
        <v>195</v>
      </c>
      <c r="B11" s="3" t="s">
        <v>196</v>
      </c>
      <c r="C11" s="3" t="s">
        <v>131</v>
      </c>
      <c r="D11" s="3">
        <v>160</v>
      </c>
      <c r="E11" s="12">
        <v>192200</v>
      </c>
      <c r="F11" s="12"/>
      <c r="G11" s="3">
        <v>156.0309</v>
      </c>
      <c r="H11" s="3" t="s">
        <v>93</v>
      </c>
      <c r="I11" s="3">
        <v>22.628499999999999</v>
      </c>
      <c r="J11" s="7">
        <v>1201</v>
      </c>
      <c r="K11" s="7">
        <f>I11*J11</f>
        <v>27176.8285</v>
      </c>
      <c r="L11" s="3"/>
      <c r="M11" s="3"/>
      <c r="N11" s="3"/>
      <c r="O11" s="3"/>
      <c r="P11" s="7"/>
      <c r="Q11" s="7"/>
      <c r="R11" s="3"/>
      <c r="S11" s="3">
        <v>3.9691000000000001</v>
      </c>
      <c r="T11" s="3" t="s">
        <v>93</v>
      </c>
      <c r="U11" s="3">
        <v>1.3063</v>
      </c>
      <c r="V11" s="7">
        <v>96.97</v>
      </c>
      <c r="W11" s="7">
        <f>U11*V11</f>
        <v>126.67191099999999</v>
      </c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95</v>
      </c>
      <c r="I12" s="3">
        <v>17.178699999999999</v>
      </c>
      <c r="J12" s="7">
        <v>704</v>
      </c>
      <c r="K12" s="7">
        <f t="shared" ref="K12:K15" si="2">I12*J12</f>
        <v>12093.8048</v>
      </c>
      <c r="L12" s="3"/>
      <c r="M12" s="3"/>
      <c r="N12" s="3"/>
      <c r="O12" s="3"/>
      <c r="P12" s="7"/>
      <c r="Q12" s="7"/>
      <c r="R12" s="3"/>
      <c r="S12" s="3"/>
      <c r="T12" s="3" t="s">
        <v>95</v>
      </c>
      <c r="U12" s="3">
        <v>0.88859999999999995</v>
      </c>
      <c r="V12" s="7">
        <v>96.97</v>
      </c>
      <c r="W12" s="7">
        <f t="shared" ref="W12:W13" si="3">U12*V12</f>
        <v>86.167541999999997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122</v>
      </c>
      <c r="I13" s="3">
        <v>107.8262</v>
      </c>
      <c r="J13" s="7">
        <v>1325</v>
      </c>
      <c r="K13" s="7">
        <f t="shared" si="2"/>
        <v>142869.715</v>
      </c>
      <c r="L13" s="3"/>
      <c r="M13" s="3"/>
      <c r="N13" s="3"/>
      <c r="O13" s="3"/>
      <c r="P13" s="7"/>
      <c r="Q13" s="7"/>
      <c r="R13" s="3"/>
      <c r="S13" s="3"/>
      <c r="T13" s="3" t="s">
        <v>122</v>
      </c>
      <c r="U13" s="3">
        <v>1.7742</v>
      </c>
      <c r="V13" s="7">
        <v>96.97</v>
      </c>
      <c r="W13" s="7">
        <f t="shared" si="3"/>
        <v>172.044174</v>
      </c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96</v>
      </c>
      <c r="I14" s="3">
        <v>6.5848000000000004</v>
      </c>
      <c r="J14" s="7">
        <v>1077</v>
      </c>
      <c r="K14" s="7">
        <f t="shared" si="2"/>
        <v>7091.8296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63</v>
      </c>
      <c r="I15" s="3">
        <v>1.8127</v>
      </c>
      <c r="J15" s="7">
        <v>386</v>
      </c>
      <c r="K15" s="7">
        <f t="shared" si="2"/>
        <v>699.70219999999995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/>
      <c r="I16" s="3">
        <f>SUM(I11:I15)</f>
        <v>156.0309</v>
      </c>
      <c r="J16" s="7"/>
      <c r="K16" s="7">
        <f>SUM(K11:K15)</f>
        <v>189931.88010000001</v>
      </c>
      <c r="L16" s="3"/>
      <c r="M16" s="3"/>
      <c r="N16" s="3"/>
      <c r="O16" s="3"/>
      <c r="P16" s="7"/>
      <c r="Q16" s="7"/>
      <c r="R16" s="3"/>
      <c r="S16" s="3"/>
      <c r="T16" s="3"/>
      <c r="U16" s="3">
        <f>SUM(U11:U13)</f>
        <v>3.9691000000000001</v>
      </c>
      <c r="V16" s="7"/>
      <c r="W16" s="7">
        <f>SUM(W11:W13)</f>
        <v>384.88362699999999</v>
      </c>
      <c r="X16" s="7"/>
      <c r="Y16" s="7">
        <f>K16+W16</f>
        <v>190316.76372700001</v>
      </c>
      <c r="Z16" s="12">
        <v>190300</v>
      </c>
      <c r="AA16" s="12">
        <v>192200</v>
      </c>
      <c r="AB16" s="12">
        <f>Z16-AA16</f>
        <v>-1900</v>
      </c>
    </row>
    <row r="17" spans="1:28" x14ac:dyDescent="0.25">
      <c r="A17" s="29"/>
      <c r="B17" s="29"/>
      <c r="C17" s="29"/>
      <c r="D17" s="29"/>
      <c r="E17" s="33"/>
      <c r="F17" s="33"/>
      <c r="G17" s="29"/>
      <c r="H17" s="29"/>
      <c r="I17" s="29"/>
      <c r="J17" s="19"/>
      <c r="K17" s="19"/>
      <c r="L17" s="29"/>
      <c r="M17" s="29"/>
      <c r="N17" s="29"/>
      <c r="O17" s="29"/>
      <c r="P17" s="19"/>
      <c r="Q17" s="19"/>
      <c r="R17" s="29"/>
      <c r="S17" s="29"/>
      <c r="T17" s="29"/>
      <c r="U17" s="29"/>
      <c r="V17" s="19"/>
      <c r="W17" s="19"/>
      <c r="X17" s="19"/>
      <c r="Y17" s="19"/>
      <c r="Z17" s="33"/>
      <c r="AA17" s="33"/>
      <c r="AB17" s="33"/>
    </row>
    <row r="18" spans="1:28" x14ac:dyDescent="0.25">
      <c r="A18" s="3" t="s">
        <v>197</v>
      </c>
      <c r="B18" s="3" t="s">
        <v>198</v>
      </c>
      <c r="C18" s="3" t="s">
        <v>131</v>
      </c>
      <c r="D18" s="3">
        <v>160</v>
      </c>
      <c r="E18" s="12">
        <v>186700</v>
      </c>
      <c r="F18" s="12"/>
      <c r="G18" s="3">
        <v>146.03399999999999</v>
      </c>
      <c r="H18" s="3" t="s">
        <v>93</v>
      </c>
      <c r="I18" s="3">
        <v>3.0203000000000002</v>
      </c>
      <c r="J18" s="7">
        <v>1201</v>
      </c>
      <c r="K18" s="7">
        <f>I18*J18</f>
        <v>3627.3803000000003</v>
      </c>
      <c r="L18" s="3"/>
      <c r="M18" s="3"/>
      <c r="N18" s="3"/>
      <c r="O18" s="3"/>
      <c r="P18" s="7"/>
      <c r="Q18" s="7"/>
      <c r="R18" s="3"/>
      <c r="S18" s="3">
        <v>3.9660000000000002</v>
      </c>
      <c r="T18" s="3" t="s">
        <v>93</v>
      </c>
      <c r="U18" s="3">
        <v>0.39729999999999999</v>
      </c>
      <c r="V18" s="7">
        <v>96.97</v>
      </c>
      <c r="W18" s="7">
        <f>V19*U18</f>
        <v>38.526181000000001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97</v>
      </c>
      <c r="I19" s="3">
        <v>16.368400000000001</v>
      </c>
      <c r="J19" s="7">
        <v>897</v>
      </c>
      <c r="K19" s="7">
        <f t="shared" ref="K19:K22" si="4">I19*J19</f>
        <v>14682.454800000001</v>
      </c>
      <c r="L19" s="3"/>
      <c r="M19" s="3"/>
      <c r="N19" s="3"/>
      <c r="O19" s="3"/>
      <c r="P19" s="7"/>
      <c r="Q19" s="7"/>
      <c r="R19" s="3"/>
      <c r="S19" s="3"/>
      <c r="T19" s="3" t="s">
        <v>97</v>
      </c>
      <c r="U19" s="3">
        <v>0.34110000000000001</v>
      </c>
      <c r="V19" s="7">
        <v>96.97</v>
      </c>
      <c r="W19" s="7">
        <f t="shared" ref="W19:W21" si="5">V20*U19</f>
        <v>33.076467000000001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95</v>
      </c>
      <c r="I20" s="3">
        <v>0.60809999999999997</v>
      </c>
      <c r="J20" s="7">
        <v>704</v>
      </c>
      <c r="K20" s="7">
        <f t="shared" si="4"/>
        <v>428.10239999999999</v>
      </c>
      <c r="L20" s="3"/>
      <c r="M20" s="3"/>
      <c r="N20" s="3"/>
      <c r="O20" s="3"/>
      <c r="P20" s="7"/>
      <c r="Q20" s="7"/>
      <c r="R20" s="3"/>
      <c r="S20" s="3"/>
      <c r="T20" s="3" t="s">
        <v>95</v>
      </c>
      <c r="U20" s="3">
        <v>0.31359999999999999</v>
      </c>
      <c r="V20" s="7">
        <v>96.97</v>
      </c>
      <c r="W20" s="7">
        <f t="shared" si="5"/>
        <v>30.409791999999999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122</v>
      </c>
      <c r="I21" s="3">
        <v>78.042500000000004</v>
      </c>
      <c r="J21" s="7">
        <v>1325</v>
      </c>
      <c r="K21" s="7">
        <f t="shared" si="4"/>
        <v>103406.3125</v>
      </c>
      <c r="L21" s="3"/>
      <c r="M21" s="3"/>
      <c r="N21" s="3"/>
      <c r="O21" s="3"/>
      <c r="P21" s="7"/>
      <c r="Q21" s="7"/>
      <c r="R21" s="3"/>
      <c r="S21" s="3"/>
      <c r="T21" s="3" t="s">
        <v>122</v>
      </c>
      <c r="U21" s="3">
        <v>2.3681000000000001</v>
      </c>
      <c r="V21" s="7">
        <v>96.97</v>
      </c>
      <c r="W21" s="7">
        <f t="shared" si="5"/>
        <v>229.634657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96</v>
      </c>
      <c r="I22" s="3">
        <v>57.994700000000002</v>
      </c>
      <c r="J22" s="7">
        <v>1077</v>
      </c>
      <c r="K22" s="7">
        <f t="shared" si="4"/>
        <v>62460.291900000004</v>
      </c>
      <c r="L22" s="3"/>
      <c r="M22" s="3"/>
      <c r="N22" s="3"/>
      <c r="O22" s="3"/>
      <c r="P22" s="7"/>
      <c r="Q22" s="7"/>
      <c r="R22" s="3"/>
      <c r="S22" s="3"/>
      <c r="T22" s="3" t="s">
        <v>96</v>
      </c>
      <c r="U22" s="3">
        <v>0.54590000000000005</v>
      </c>
      <c r="V22" s="7">
        <v>96.97</v>
      </c>
      <c r="W22" s="7">
        <f>U22*V22</f>
        <v>52.935923000000003</v>
      </c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>
        <f>SUM(I18:I22)</f>
        <v>156.03399999999999</v>
      </c>
      <c r="J24" s="7"/>
      <c r="K24" s="7">
        <f>SUM(K18:K22)</f>
        <v>184604.54190000001</v>
      </c>
      <c r="L24" s="3"/>
      <c r="M24" s="3"/>
      <c r="N24" s="3"/>
      <c r="O24" s="3"/>
      <c r="P24" s="7"/>
      <c r="Q24" s="7"/>
      <c r="R24" s="3"/>
      <c r="S24" s="3"/>
      <c r="T24" s="3"/>
      <c r="U24" s="3">
        <f>SUM(U18:U22)</f>
        <v>3.9660000000000002</v>
      </c>
      <c r="V24" s="7"/>
      <c r="W24" s="7">
        <f>SUM(W18:W22)</f>
        <v>384.58302000000003</v>
      </c>
      <c r="X24" s="7"/>
      <c r="Y24" s="7">
        <f>K24+W24</f>
        <v>184989.12492</v>
      </c>
      <c r="Z24" s="12">
        <v>185000</v>
      </c>
      <c r="AA24" s="12">
        <v>186700</v>
      </c>
      <c r="AB24" s="12">
        <f>Z24-AA24</f>
        <v>-1700</v>
      </c>
    </row>
    <row r="25" spans="1:28" s="4" customFormat="1" x14ac:dyDescent="0.25">
      <c r="A25" s="29"/>
      <c r="B25" s="29"/>
      <c r="C25" s="29"/>
      <c r="D25" s="29"/>
      <c r="E25" s="33"/>
      <c r="F25" s="33"/>
      <c r="G25" s="29"/>
      <c r="H25" s="29"/>
      <c r="I25" s="29"/>
      <c r="J25" s="19"/>
      <c r="K25" s="19"/>
      <c r="L25" s="29"/>
      <c r="M25" s="29"/>
      <c r="N25" s="29"/>
      <c r="O25" s="29"/>
      <c r="P25" s="19"/>
      <c r="Q25" s="19"/>
      <c r="R25" s="29"/>
      <c r="S25" s="29"/>
      <c r="T25" s="29"/>
      <c r="U25" s="29"/>
      <c r="V25" s="19"/>
      <c r="W25" s="19"/>
      <c r="X25" s="19"/>
      <c r="Y25" s="19"/>
      <c r="Z25" s="33"/>
      <c r="AA25" s="33"/>
      <c r="AB25" s="33"/>
    </row>
    <row r="26" spans="1:28" x14ac:dyDescent="0.25">
      <c r="A26" s="3" t="s">
        <v>199</v>
      </c>
      <c r="B26" s="3" t="s">
        <v>200</v>
      </c>
      <c r="C26" s="3" t="s">
        <v>131</v>
      </c>
      <c r="D26" s="3">
        <v>155.99</v>
      </c>
      <c r="E26" s="12">
        <v>162600</v>
      </c>
      <c r="F26" s="12"/>
      <c r="G26" s="3">
        <v>154.0488</v>
      </c>
      <c r="H26" s="3" t="s">
        <v>93</v>
      </c>
      <c r="I26" s="3">
        <v>27.711400000000001</v>
      </c>
      <c r="J26" s="7">
        <v>1201</v>
      </c>
      <c r="K26" s="7">
        <f>I26*J26</f>
        <v>33281.3914</v>
      </c>
      <c r="L26" s="3"/>
      <c r="M26" s="3"/>
      <c r="N26" s="3"/>
      <c r="O26" s="3"/>
      <c r="P26" s="7"/>
      <c r="Q26" s="7"/>
      <c r="R26" s="3"/>
      <c r="S26" s="3">
        <v>1.9412</v>
      </c>
      <c r="T26" s="3" t="s">
        <v>93</v>
      </c>
      <c r="U26" s="3">
        <v>0.43940000000000001</v>
      </c>
      <c r="V26" s="7">
        <v>96.97</v>
      </c>
      <c r="W26" s="7">
        <f>U26*V26</f>
        <v>42.608618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97</v>
      </c>
      <c r="I27" s="3">
        <v>117.0968</v>
      </c>
      <c r="J27" s="7">
        <v>897</v>
      </c>
      <c r="K27" s="7">
        <f t="shared" ref="K27:K29" si="6">I27*J27</f>
        <v>105035.8296</v>
      </c>
      <c r="L27" s="3"/>
      <c r="M27" s="3"/>
      <c r="N27" s="3"/>
      <c r="O27" s="3"/>
      <c r="P27" s="7"/>
      <c r="Q27" s="7"/>
      <c r="R27" s="3"/>
      <c r="S27" s="3"/>
      <c r="T27" s="3" t="s">
        <v>97</v>
      </c>
      <c r="U27" s="3">
        <v>0.91590000000000005</v>
      </c>
      <c r="V27" s="7">
        <v>96.97</v>
      </c>
      <c r="W27" s="7">
        <f t="shared" ref="W27:W29" si="7">U27*V27</f>
        <v>88.814823000000004</v>
      </c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100</v>
      </c>
      <c r="I28" s="3">
        <v>2.07E-2</v>
      </c>
      <c r="J28" s="7">
        <v>1159</v>
      </c>
      <c r="K28" s="7">
        <f t="shared" si="6"/>
        <v>23.991299999999999</v>
      </c>
      <c r="L28" s="3"/>
      <c r="M28" s="3"/>
      <c r="N28" s="3"/>
      <c r="O28" s="3"/>
      <c r="P28" s="7"/>
      <c r="Q28" s="7"/>
      <c r="R28" s="3"/>
      <c r="S28" s="3"/>
      <c r="T28" s="3" t="s">
        <v>100</v>
      </c>
      <c r="U28" s="3">
        <v>3.27E-2</v>
      </c>
      <c r="V28" s="7">
        <v>96.97</v>
      </c>
      <c r="W28" s="7">
        <f t="shared" si="7"/>
        <v>3.170919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96</v>
      </c>
      <c r="I29" s="3">
        <v>9.2199000000000009</v>
      </c>
      <c r="J29" s="7">
        <v>1077</v>
      </c>
      <c r="K29" s="7">
        <f t="shared" si="6"/>
        <v>9929.8323</v>
      </c>
      <c r="L29" s="3"/>
      <c r="M29" s="3"/>
      <c r="N29" s="3"/>
      <c r="O29" s="3"/>
      <c r="P29" s="7"/>
      <c r="Q29" s="7"/>
      <c r="R29" s="3"/>
      <c r="S29" s="3"/>
      <c r="T29" s="3" t="s">
        <v>96</v>
      </c>
      <c r="U29" s="3">
        <v>0.55320000000000003</v>
      </c>
      <c r="V29" s="7">
        <v>96.97</v>
      </c>
      <c r="W29" s="7">
        <f t="shared" si="7"/>
        <v>53.643804000000003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>
        <f>SUM(I26:I29)</f>
        <v>154.0488</v>
      </c>
      <c r="J31" s="7"/>
      <c r="K31" s="7">
        <f>SUM(K26:K29)</f>
        <v>148271.04459999999</v>
      </c>
      <c r="L31" s="3"/>
      <c r="M31" s="3"/>
      <c r="N31" s="3"/>
      <c r="O31" s="3"/>
      <c r="P31" s="7"/>
      <c r="Q31" s="7"/>
      <c r="R31" s="3"/>
      <c r="S31" s="3"/>
      <c r="T31" s="3"/>
      <c r="U31" s="3">
        <f>SUM(U26:U29)</f>
        <v>1.9412000000000003</v>
      </c>
      <c r="V31" s="7"/>
      <c r="W31" s="7">
        <f>SUM(W26:W29)</f>
        <v>188.23816399999998</v>
      </c>
      <c r="X31" s="7"/>
      <c r="Y31" s="7">
        <f>K31+W31</f>
        <v>148459.282764</v>
      </c>
      <c r="Z31" s="12">
        <v>148500</v>
      </c>
      <c r="AA31" s="12">
        <v>162600</v>
      </c>
      <c r="AB31" s="12">
        <f>Z31-AA31</f>
        <v>-14100</v>
      </c>
    </row>
    <row r="32" spans="1:28" s="4" customFormat="1" x14ac:dyDescent="0.25">
      <c r="A32" s="29"/>
      <c r="B32" s="29"/>
      <c r="C32" s="29"/>
      <c r="D32" s="29"/>
      <c r="E32" s="33"/>
      <c r="F32" s="33"/>
      <c r="G32" s="29"/>
      <c r="H32" s="29"/>
      <c r="I32" s="29"/>
      <c r="J32" s="19"/>
      <c r="K32" s="19"/>
      <c r="L32" s="29"/>
      <c r="M32" s="29"/>
      <c r="N32" s="29"/>
      <c r="O32" s="29"/>
      <c r="P32" s="19"/>
      <c r="Q32" s="19"/>
      <c r="R32" s="29"/>
      <c r="S32" s="29"/>
      <c r="T32" s="29"/>
      <c r="U32" s="29"/>
      <c r="V32" s="19"/>
      <c r="W32" s="19"/>
      <c r="X32" s="19"/>
      <c r="Y32" s="19"/>
      <c r="Z32" s="33"/>
      <c r="AA32" s="33"/>
      <c r="AB32" s="33"/>
    </row>
    <row r="33" spans="1:28" x14ac:dyDescent="0.25">
      <c r="A33" s="3" t="s">
        <v>201</v>
      </c>
      <c r="B33" s="3" t="s">
        <v>202</v>
      </c>
      <c r="C33" s="3" t="s">
        <v>131</v>
      </c>
      <c r="D33" s="3">
        <v>155.99</v>
      </c>
      <c r="E33" s="12">
        <v>180300</v>
      </c>
      <c r="F33" s="12"/>
      <c r="G33" s="3">
        <v>154.04499999999999</v>
      </c>
      <c r="H33" s="3" t="s">
        <v>93</v>
      </c>
      <c r="I33" s="3">
        <v>90.492199999999997</v>
      </c>
      <c r="J33" s="7">
        <v>1201</v>
      </c>
      <c r="K33" s="7">
        <f>I33*J33</f>
        <v>108681.13219999999</v>
      </c>
      <c r="L33" s="3"/>
      <c r="M33" s="3"/>
      <c r="N33" s="3"/>
      <c r="O33" s="3"/>
      <c r="P33" s="7"/>
      <c r="Q33" s="7"/>
      <c r="R33" s="3"/>
      <c r="S33" s="3">
        <v>1.9450000000000001</v>
      </c>
      <c r="T33" s="3" t="s">
        <v>93</v>
      </c>
      <c r="U33" s="3">
        <v>1.7887999999999999</v>
      </c>
      <c r="V33" s="7">
        <v>96.97</v>
      </c>
      <c r="W33" s="7">
        <f>U33*V33</f>
        <v>173.459936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97</v>
      </c>
      <c r="I34" s="3">
        <v>53.060299999999998</v>
      </c>
      <c r="J34" s="7">
        <v>897</v>
      </c>
      <c r="K34" s="7">
        <f t="shared" ref="K34:K35" si="8">I34*J34</f>
        <v>47595.089099999997</v>
      </c>
      <c r="L34" s="3"/>
      <c r="M34" s="3"/>
      <c r="N34" s="3"/>
      <c r="O34" s="3"/>
      <c r="P34" s="7"/>
      <c r="Q34" s="7"/>
      <c r="R34" s="3"/>
      <c r="S34" s="3"/>
      <c r="T34" s="3" t="s">
        <v>96</v>
      </c>
      <c r="U34" s="3">
        <v>0.15620000000000001</v>
      </c>
      <c r="V34" s="7">
        <v>96.97</v>
      </c>
      <c r="W34" s="7">
        <f>U34*V34</f>
        <v>15.146714000000001</v>
      </c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96</v>
      </c>
      <c r="I35" s="3">
        <v>10.4925</v>
      </c>
      <c r="J35" s="7">
        <v>1077</v>
      </c>
      <c r="K35" s="7">
        <f t="shared" si="8"/>
        <v>11300.422500000001</v>
      </c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>
        <f>SUM(I33:I35)</f>
        <v>154.04500000000002</v>
      </c>
      <c r="J36" s="7"/>
      <c r="K36" s="7">
        <f>SUM(K33:K35)</f>
        <v>167576.64379999996</v>
      </c>
      <c r="L36" s="3"/>
      <c r="M36" s="3"/>
      <c r="N36" s="3"/>
      <c r="O36" s="3"/>
      <c r="P36" s="7"/>
      <c r="Q36" s="7"/>
      <c r="R36" s="3"/>
      <c r="S36" s="3"/>
      <c r="T36" s="3"/>
      <c r="U36" s="3">
        <f>SUM(U33:U34)</f>
        <v>1.9449999999999998</v>
      </c>
      <c r="V36" s="7"/>
      <c r="W36" s="7">
        <f>SUM(W33:W34)</f>
        <v>188.60665</v>
      </c>
      <c r="X36" s="7"/>
      <c r="Y36" s="7">
        <f>K36+W36</f>
        <v>167765.25044999996</v>
      </c>
      <c r="Z36" s="12">
        <v>167800</v>
      </c>
      <c r="AA36" s="12">
        <v>180300</v>
      </c>
      <c r="AB36" s="12">
        <f>Z36-AA36</f>
        <v>-12500</v>
      </c>
    </row>
    <row r="37" spans="1:28" x14ac:dyDescent="0.25">
      <c r="A37" s="29"/>
      <c r="B37" s="29"/>
      <c r="C37" s="29"/>
      <c r="D37" s="29"/>
      <c r="E37" s="33"/>
      <c r="F37" s="33"/>
      <c r="G37" s="29"/>
      <c r="H37" s="29"/>
      <c r="I37" s="29"/>
      <c r="J37" s="19"/>
      <c r="K37" s="19"/>
      <c r="L37" s="29"/>
      <c r="M37" s="29"/>
      <c r="N37" s="29"/>
      <c r="O37" s="29"/>
      <c r="P37" s="19"/>
      <c r="Q37" s="19"/>
      <c r="R37" s="29"/>
      <c r="S37" s="29"/>
      <c r="T37" s="29"/>
      <c r="U37" s="29"/>
      <c r="V37" s="19"/>
      <c r="W37" s="19"/>
      <c r="X37" s="19"/>
      <c r="Y37" s="19"/>
      <c r="Z37" s="33"/>
      <c r="AA37" s="33"/>
      <c r="AB37" s="33"/>
    </row>
    <row r="38" spans="1:28" s="4" customFormat="1" x14ac:dyDescent="0.25">
      <c r="A38" s="3" t="s">
        <v>203</v>
      </c>
      <c r="B38" s="3" t="s">
        <v>204</v>
      </c>
      <c r="C38" s="3" t="s">
        <v>131</v>
      </c>
      <c r="D38" s="3">
        <v>150.62</v>
      </c>
      <c r="E38" s="12">
        <v>170600</v>
      </c>
      <c r="F38" s="12"/>
      <c r="G38" s="3">
        <v>143.43729999999999</v>
      </c>
      <c r="H38" s="3" t="s">
        <v>93</v>
      </c>
      <c r="I38" s="3">
        <v>60.016199999999998</v>
      </c>
      <c r="J38" s="7">
        <v>1201</v>
      </c>
      <c r="K38" s="7">
        <f>I38*J38</f>
        <v>72079.456200000001</v>
      </c>
      <c r="L38" s="3"/>
      <c r="M38" s="3"/>
      <c r="N38" s="3"/>
      <c r="O38" s="3"/>
      <c r="P38" s="7"/>
      <c r="Q38" s="7"/>
      <c r="R38" s="3"/>
      <c r="S38" s="3">
        <v>7.1826999999999996</v>
      </c>
      <c r="T38" s="3" t="s">
        <v>93</v>
      </c>
      <c r="U38" s="3">
        <v>3.6541000000000001</v>
      </c>
      <c r="V38" s="7">
        <v>96.97</v>
      </c>
      <c r="W38" s="7">
        <f>U38*V38</f>
        <v>354.338077</v>
      </c>
      <c r="X38" s="7"/>
      <c r="Y38" s="7"/>
      <c r="Z38" s="12"/>
      <c r="AA38" s="12"/>
      <c r="AB38" s="12"/>
    </row>
    <row r="39" spans="1:28" x14ac:dyDescent="0.25">
      <c r="A39" s="3"/>
      <c r="B39" s="3" t="s">
        <v>205</v>
      </c>
      <c r="C39" s="3"/>
      <c r="D39" s="3"/>
      <c r="E39" s="12"/>
      <c r="F39" s="12"/>
      <c r="G39" s="3"/>
      <c r="H39" s="3" t="s">
        <v>97</v>
      </c>
      <c r="I39" s="3">
        <v>0.20530000000000001</v>
      </c>
      <c r="J39" s="7">
        <v>897</v>
      </c>
      <c r="K39" s="7">
        <f t="shared" ref="K39:K42" si="9">I39*J39</f>
        <v>184.1541</v>
      </c>
      <c r="L39" s="3"/>
      <c r="M39" s="3"/>
      <c r="N39" s="3"/>
      <c r="O39" s="3"/>
      <c r="P39" s="7"/>
      <c r="Q39" s="7"/>
      <c r="R39" s="3"/>
      <c r="S39" s="3"/>
      <c r="T39" s="3" t="s">
        <v>96</v>
      </c>
      <c r="U39" s="3">
        <v>3.5286</v>
      </c>
      <c r="V39" s="7">
        <v>96.97</v>
      </c>
      <c r="W39" s="7">
        <f>U39*V39</f>
        <v>342.168342</v>
      </c>
      <c r="X39" s="7"/>
      <c r="Y39" s="7"/>
      <c r="Z39" s="12"/>
      <c r="AA39" s="12"/>
      <c r="AB39" s="12"/>
    </row>
    <row r="40" spans="1:28" x14ac:dyDescent="0.25">
      <c r="A40" s="3"/>
      <c r="B40" s="3" t="s">
        <v>206</v>
      </c>
      <c r="C40" s="3"/>
      <c r="D40" s="3"/>
      <c r="E40" s="12"/>
      <c r="F40" s="12"/>
      <c r="G40" s="3"/>
      <c r="H40" s="3" t="s">
        <v>207</v>
      </c>
      <c r="I40" s="3">
        <v>14.4199</v>
      </c>
      <c r="J40" s="7">
        <v>1325</v>
      </c>
      <c r="K40" s="7">
        <f t="shared" si="9"/>
        <v>19106.3675</v>
      </c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96</v>
      </c>
      <c r="I41" s="3">
        <v>64.502799999999993</v>
      </c>
      <c r="J41" s="7">
        <v>1077</v>
      </c>
      <c r="K41" s="7">
        <f t="shared" si="9"/>
        <v>69469.515599999999</v>
      </c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 t="s">
        <v>142</v>
      </c>
      <c r="I42" s="3">
        <v>4.2930999999999999</v>
      </c>
      <c r="J42" s="7">
        <v>649</v>
      </c>
      <c r="K42" s="7">
        <f t="shared" si="9"/>
        <v>2786.2219</v>
      </c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 t="s">
        <v>145</v>
      </c>
      <c r="B43" s="3"/>
      <c r="C43" s="3"/>
      <c r="D43" s="3"/>
      <c r="E43" s="12"/>
      <c r="F43" s="12"/>
      <c r="G43" s="3"/>
      <c r="H43" s="3"/>
      <c r="I43" s="3">
        <f>SUM(I38:I42)</f>
        <v>143.43730000000002</v>
      </c>
      <c r="J43" s="7"/>
      <c r="K43" s="7">
        <f>SUM(K38:K42)</f>
        <v>163625.71529999998</v>
      </c>
      <c r="L43" s="3"/>
      <c r="M43" s="3"/>
      <c r="N43" s="3"/>
      <c r="O43" s="3"/>
      <c r="P43" s="7"/>
      <c r="Q43" s="7"/>
      <c r="R43" s="3"/>
      <c r="S43" s="3"/>
      <c r="T43" s="3"/>
      <c r="U43" s="3">
        <f>SUM(U38:U39)</f>
        <v>7.1827000000000005</v>
      </c>
      <c r="V43" s="7"/>
      <c r="W43" s="7">
        <f>SUM(W38:W39)</f>
        <v>696.50641900000005</v>
      </c>
      <c r="X43" s="7"/>
      <c r="Y43" s="7">
        <f>K43+W43</f>
        <v>164322.22171899999</v>
      </c>
      <c r="Z43" s="12">
        <v>164300</v>
      </c>
      <c r="AA43" s="12">
        <v>170600</v>
      </c>
      <c r="AB43" s="12">
        <f>Z43-AA43</f>
        <v>-6300</v>
      </c>
    </row>
    <row r="44" spans="1:28" x14ac:dyDescent="0.25">
      <c r="A44" s="29"/>
      <c r="B44" s="29"/>
      <c r="C44" s="29"/>
      <c r="D44" s="29"/>
      <c r="E44" s="33"/>
      <c r="F44" s="33"/>
      <c r="G44" s="29"/>
      <c r="H44" s="29"/>
      <c r="I44" s="29"/>
      <c r="J44" s="19"/>
      <c r="K44" s="19"/>
      <c r="L44" s="29"/>
      <c r="M44" s="29"/>
      <c r="N44" s="29"/>
      <c r="O44" s="29"/>
      <c r="P44" s="19"/>
      <c r="Q44" s="19"/>
      <c r="R44" s="29"/>
      <c r="S44" s="29"/>
      <c r="T44" s="29"/>
      <c r="U44" s="29"/>
      <c r="V44" s="19"/>
      <c r="W44" s="19"/>
      <c r="X44" s="19"/>
      <c r="Y44" s="19"/>
      <c r="Z44" s="33"/>
      <c r="AA44" s="33"/>
      <c r="AB44" s="33"/>
    </row>
    <row r="45" spans="1:28" x14ac:dyDescent="0.25">
      <c r="A45" s="3" t="s">
        <v>208</v>
      </c>
      <c r="B45" s="3" t="s">
        <v>209</v>
      </c>
      <c r="C45" s="3" t="s">
        <v>131</v>
      </c>
      <c r="D45" s="3">
        <v>9.3800000000000008</v>
      </c>
      <c r="E45" s="12">
        <v>200</v>
      </c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>
        <v>9.3800000000000008</v>
      </c>
      <c r="T45" s="3" t="s">
        <v>96</v>
      </c>
      <c r="U45" s="3">
        <v>9.3800000000000008</v>
      </c>
      <c r="V45" s="7">
        <v>96.97</v>
      </c>
      <c r="W45" s="7">
        <f>U45*V45</f>
        <v>909.57860000000005</v>
      </c>
      <c r="X45" s="7"/>
      <c r="Y45" s="7"/>
      <c r="Z45" s="12"/>
      <c r="AA45" s="12"/>
      <c r="AB45" s="12"/>
    </row>
    <row r="46" spans="1:28" x14ac:dyDescent="0.25">
      <c r="A46" s="3"/>
      <c r="B46" s="3" t="s">
        <v>210</v>
      </c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 t="s">
        <v>211</v>
      </c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>
        <v>9.3800000000000008</v>
      </c>
      <c r="V47" s="7"/>
      <c r="W47" s="7">
        <v>909.58</v>
      </c>
      <c r="X47" s="7"/>
      <c r="Y47" s="7">
        <v>909.58</v>
      </c>
      <c r="Z47" s="12">
        <v>900</v>
      </c>
      <c r="AA47" s="12">
        <v>200</v>
      </c>
      <c r="AB47" s="12">
        <v>700</v>
      </c>
    </row>
    <row r="48" spans="1:28" x14ac:dyDescent="0.25">
      <c r="A48" s="29"/>
      <c r="B48" s="29"/>
      <c r="C48" s="29"/>
      <c r="D48" s="29"/>
      <c r="E48" s="33"/>
      <c r="F48" s="33"/>
      <c r="G48" s="29"/>
      <c r="H48" s="29"/>
      <c r="I48" s="29"/>
      <c r="J48" s="19"/>
      <c r="K48" s="19"/>
      <c r="L48" s="29"/>
      <c r="M48" s="29"/>
      <c r="N48" s="29"/>
      <c r="O48" s="29"/>
      <c r="P48" s="19"/>
      <c r="Q48" s="19"/>
      <c r="R48" s="29"/>
      <c r="S48" s="29"/>
      <c r="T48" s="29"/>
      <c r="U48" s="29"/>
      <c r="V48" s="19"/>
      <c r="W48" s="19"/>
      <c r="X48" s="19"/>
      <c r="Y48" s="19"/>
      <c r="Z48" s="33"/>
      <c r="AA48" s="33"/>
      <c r="AB48" s="33"/>
    </row>
    <row r="49" spans="1:29" x14ac:dyDescent="0.25">
      <c r="A49" s="3" t="s">
        <v>212</v>
      </c>
      <c r="B49" s="3" t="s">
        <v>213</v>
      </c>
      <c r="C49" s="3" t="s">
        <v>131</v>
      </c>
      <c r="D49" s="3">
        <v>160</v>
      </c>
      <c r="E49" s="12">
        <v>188200</v>
      </c>
      <c r="F49" s="12"/>
      <c r="G49" s="3">
        <v>156.03049999999999</v>
      </c>
      <c r="H49" s="3" t="s">
        <v>93</v>
      </c>
      <c r="I49" s="3">
        <v>99.164500000000004</v>
      </c>
      <c r="J49" s="7">
        <v>1201</v>
      </c>
      <c r="K49" s="7">
        <f>I49*J49</f>
        <v>119096.56450000001</v>
      </c>
      <c r="L49" s="3"/>
      <c r="M49" s="3"/>
      <c r="N49" s="3"/>
      <c r="O49" s="3"/>
      <c r="P49" s="7"/>
      <c r="Q49" s="7"/>
      <c r="R49" s="3"/>
      <c r="S49" s="3">
        <v>3.9695</v>
      </c>
      <c r="T49" s="3" t="s">
        <v>93</v>
      </c>
      <c r="U49" s="3">
        <v>3.3957000000000002</v>
      </c>
      <c r="V49" s="7">
        <v>96.97</v>
      </c>
      <c r="W49" s="7">
        <f>U49*V49</f>
        <v>329.28102899999999</v>
      </c>
      <c r="X49" s="7"/>
      <c r="Y49" s="7"/>
      <c r="Z49" s="12"/>
      <c r="AA49" s="12"/>
      <c r="AB49" s="12"/>
      <c r="AC49" s="4"/>
    </row>
    <row r="50" spans="1:29" x14ac:dyDescent="0.25">
      <c r="A50" s="3"/>
      <c r="B50" s="3"/>
      <c r="C50" s="3"/>
      <c r="D50" s="3"/>
      <c r="E50" s="12"/>
      <c r="F50" s="12"/>
      <c r="G50" s="3"/>
      <c r="H50" s="3" t="s">
        <v>122</v>
      </c>
      <c r="I50" s="3">
        <v>24.268799999999999</v>
      </c>
      <c r="J50" s="7">
        <v>1325</v>
      </c>
      <c r="K50" s="7">
        <f t="shared" ref="K50:K53" si="10">I50*J50</f>
        <v>32156.16</v>
      </c>
      <c r="L50" s="3"/>
      <c r="M50" s="3"/>
      <c r="N50" s="3"/>
      <c r="O50" s="3"/>
      <c r="P50" s="7"/>
      <c r="Q50" s="7"/>
      <c r="R50" s="3"/>
      <c r="S50" s="3"/>
      <c r="T50" s="3" t="s">
        <v>122</v>
      </c>
      <c r="U50" s="3">
        <v>1.21E-2</v>
      </c>
      <c r="V50" s="7">
        <v>96.97</v>
      </c>
      <c r="W50" s="7">
        <f t="shared" ref="W50:W51" si="11">U50*V50</f>
        <v>1.1733369999999999</v>
      </c>
      <c r="X50" s="7"/>
      <c r="Y50" s="7"/>
      <c r="Z50" s="12"/>
      <c r="AA50" s="12"/>
      <c r="AB50" s="12"/>
      <c r="AC50" s="4"/>
    </row>
    <row r="51" spans="1:29" x14ac:dyDescent="0.25">
      <c r="A51" s="3"/>
      <c r="B51" s="3"/>
      <c r="C51" s="3"/>
      <c r="D51" s="3"/>
      <c r="E51" s="12"/>
      <c r="F51" s="12"/>
      <c r="G51" s="3"/>
      <c r="H51" s="3" t="s">
        <v>101</v>
      </c>
      <c r="I51" s="3">
        <v>13.2027</v>
      </c>
      <c r="J51" s="7">
        <v>856</v>
      </c>
      <c r="K51" s="7">
        <f t="shared" si="10"/>
        <v>11301.511200000001</v>
      </c>
      <c r="L51" s="3"/>
      <c r="M51" s="3"/>
      <c r="N51" s="3"/>
      <c r="O51" s="3"/>
      <c r="P51" s="7"/>
      <c r="Q51" s="7"/>
      <c r="R51" s="3"/>
      <c r="S51" s="3"/>
      <c r="T51" s="3" t="s">
        <v>96</v>
      </c>
      <c r="U51" s="3">
        <v>0.56169999999999998</v>
      </c>
      <c r="V51" s="7">
        <v>96.97</v>
      </c>
      <c r="W51" s="7">
        <f t="shared" si="11"/>
        <v>54.468049000000001</v>
      </c>
      <c r="X51" s="7"/>
      <c r="Y51" s="7"/>
      <c r="Z51" s="12"/>
      <c r="AA51" s="12"/>
      <c r="AB51" s="12"/>
      <c r="AC51" s="4"/>
    </row>
    <row r="52" spans="1:29" x14ac:dyDescent="0.25">
      <c r="A52" s="3"/>
      <c r="B52" s="3"/>
      <c r="C52" s="3"/>
      <c r="D52" s="3"/>
      <c r="E52" s="12"/>
      <c r="F52" s="12"/>
      <c r="G52" s="3"/>
      <c r="H52" s="3" t="s">
        <v>96</v>
      </c>
      <c r="I52" s="3">
        <v>14.4183</v>
      </c>
      <c r="J52" s="7">
        <v>1077</v>
      </c>
      <c r="K52" s="7">
        <f t="shared" si="10"/>
        <v>15528.509100000001</v>
      </c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  <c r="AC52" s="4"/>
    </row>
    <row r="53" spans="1:29" x14ac:dyDescent="0.25">
      <c r="A53" s="3"/>
      <c r="B53" s="3"/>
      <c r="C53" s="3"/>
      <c r="D53" s="3"/>
      <c r="E53" s="12"/>
      <c r="F53" s="12"/>
      <c r="G53" s="3"/>
      <c r="H53" s="3" t="s">
        <v>63</v>
      </c>
      <c r="I53" s="3">
        <v>4.9762000000000004</v>
      </c>
      <c r="J53" s="7">
        <v>386</v>
      </c>
      <c r="K53" s="7">
        <f t="shared" si="10"/>
        <v>1920.8132000000001</v>
      </c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  <c r="AC53" s="4"/>
    </row>
    <row r="54" spans="1:29" x14ac:dyDescent="0.25">
      <c r="A54" s="3"/>
      <c r="B54" s="3"/>
      <c r="C54" s="3"/>
      <c r="D54" s="3"/>
      <c r="E54" s="12"/>
      <c r="F54" s="12"/>
      <c r="G54" s="3"/>
      <c r="H54" s="3"/>
      <c r="I54" s="3">
        <f>SUM(I49:I53)</f>
        <v>156.03049999999999</v>
      </c>
      <c r="J54" s="7"/>
      <c r="K54" s="7">
        <f>SUM(K49:K53)</f>
        <v>180003.55800000002</v>
      </c>
      <c r="L54" s="3"/>
      <c r="M54" s="3"/>
      <c r="N54" s="3"/>
      <c r="O54" s="3"/>
      <c r="P54" s="7"/>
      <c r="Q54" s="7"/>
      <c r="R54" s="3"/>
      <c r="S54" s="3"/>
      <c r="T54" s="3"/>
      <c r="U54" s="3">
        <f>SUM(U49:U51)</f>
        <v>3.9695</v>
      </c>
      <c r="V54" s="7"/>
      <c r="W54" s="7">
        <f>SUM(W49:W51)</f>
        <v>384.922415</v>
      </c>
      <c r="X54" s="7"/>
      <c r="Y54" s="7">
        <f>K54+W54</f>
        <v>180388.48041500003</v>
      </c>
      <c r="Z54" s="12">
        <v>180400</v>
      </c>
      <c r="AA54" s="12">
        <v>188200</v>
      </c>
      <c r="AB54" s="12">
        <f>Z54-AA54</f>
        <v>-7800</v>
      </c>
      <c r="AC54" s="4"/>
    </row>
    <row r="55" spans="1:29" x14ac:dyDescent="0.25">
      <c r="A55" s="29"/>
      <c r="B55" s="29"/>
      <c r="C55" s="29"/>
      <c r="D55" s="29"/>
      <c r="E55" s="33"/>
      <c r="F55" s="33"/>
      <c r="G55" s="29"/>
      <c r="H55" s="29"/>
      <c r="I55" s="29"/>
      <c r="J55" s="19"/>
      <c r="K55" s="19"/>
      <c r="L55" s="29"/>
      <c r="M55" s="29"/>
      <c r="N55" s="29"/>
      <c r="O55" s="29"/>
      <c r="P55" s="19"/>
      <c r="Q55" s="19"/>
      <c r="R55" s="29"/>
      <c r="S55" s="29"/>
      <c r="T55" s="29"/>
      <c r="U55" s="29"/>
      <c r="V55" s="19"/>
      <c r="W55" s="19"/>
      <c r="X55" s="19"/>
      <c r="Y55" s="19"/>
      <c r="Z55" s="33"/>
      <c r="AA55" s="33"/>
      <c r="AB55" s="33"/>
      <c r="AC55" s="4"/>
    </row>
    <row r="56" spans="1:29" x14ac:dyDescent="0.25">
      <c r="A56" s="3" t="s">
        <v>214</v>
      </c>
      <c r="B56" s="3" t="s">
        <v>215</v>
      </c>
      <c r="C56" s="3" t="s">
        <v>131</v>
      </c>
      <c r="D56" s="3">
        <v>156</v>
      </c>
      <c r="E56" s="12">
        <v>187300</v>
      </c>
      <c r="F56" s="12"/>
      <c r="G56" s="3">
        <v>156</v>
      </c>
      <c r="H56" s="3" t="s">
        <v>93</v>
      </c>
      <c r="I56" s="3">
        <v>107.669</v>
      </c>
      <c r="J56" s="7">
        <v>1201</v>
      </c>
      <c r="K56" s="7">
        <f>I56*J56</f>
        <v>129310.469</v>
      </c>
      <c r="L56" s="3"/>
      <c r="M56" s="3"/>
      <c r="N56" s="3"/>
      <c r="O56" s="3"/>
      <c r="P56" s="7"/>
      <c r="Q56" s="7"/>
      <c r="R56" s="3"/>
      <c r="S56" s="3">
        <v>1.9467000000000001</v>
      </c>
      <c r="T56" s="3" t="s">
        <v>93</v>
      </c>
      <c r="U56" s="3">
        <v>1.7886</v>
      </c>
      <c r="V56" s="7">
        <v>96.97</v>
      </c>
      <c r="W56" s="7">
        <f>U56*V56</f>
        <v>173.44054199999999</v>
      </c>
      <c r="X56" s="7"/>
      <c r="Y56" s="7"/>
      <c r="Z56" s="12"/>
      <c r="AA56" s="12"/>
      <c r="AB56" s="12"/>
    </row>
    <row r="57" spans="1:29" x14ac:dyDescent="0.25">
      <c r="A57" s="3"/>
      <c r="B57" s="3"/>
      <c r="C57" s="3"/>
      <c r="D57" s="3"/>
      <c r="E57" s="12"/>
      <c r="F57" s="12"/>
      <c r="G57" s="3"/>
      <c r="H57" s="3" t="s">
        <v>122</v>
      </c>
      <c r="I57" s="3">
        <v>6.0446</v>
      </c>
      <c r="J57" s="7">
        <v>1325</v>
      </c>
      <c r="K57" s="7">
        <f t="shared" ref="K57:K59" si="12">I57*J57</f>
        <v>8009.0950000000003</v>
      </c>
      <c r="L57" s="3"/>
      <c r="M57" s="3"/>
      <c r="N57" s="3"/>
      <c r="O57" s="3"/>
      <c r="P57" s="7"/>
      <c r="Q57" s="7"/>
      <c r="R57" s="3"/>
      <c r="S57" s="3"/>
      <c r="T57" s="3" t="s">
        <v>96</v>
      </c>
      <c r="U57" s="3">
        <v>0.15809999999999999</v>
      </c>
      <c r="V57" s="7">
        <v>96.97</v>
      </c>
      <c r="W57" s="7">
        <f>U57*V57</f>
        <v>15.330957</v>
      </c>
      <c r="X57" s="7"/>
      <c r="Y57" s="7"/>
      <c r="Z57" s="12"/>
      <c r="AA57" s="12"/>
      <c r="AB57" s="12"/>
    </row>
    <row r="58" spans="1:29" x14ac:dyDescent="0.25">
      <c r="A58" s="3"/>
      <c r="B58" s="3"/>
      <c r="C58" s="3"/>
      <c r="D58" s="3"/>
      <c r="E58" s="12"/>
      <c r="F58" s="12"/>
      <c r="G58" s="3"/>
      <c r="H58" s="3" t="s">
        <v>96</v>
      </c>
      <c r="I58" s="3">
        <v>37.034999999999997</v>
      </c>
      <c r="J58" s="7">
        <v>1077</v>
      </c>
      <c r="K58" s="7">
        <f t="shared" si="12"/>
        <v>39886.695</v>
      </c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9" x14ac:dyDescent="0.25">
      <c r="A59" s="3"/>
      <c r="B59" s="3"/>
      <c r="C59" s="3"/>
      <c r="D59" s="3"/>
      <c r="E59" s="12"/>
      <c r="F59" s="12"/>
      <c r="G59" s="3"/>
      <c r="H59" s="3" t="s">
        <v>63</v>
      </c>
      <c r="I59" s="3">
        <v>3.3047</v>
      </c>
      <c r="J59" s="7">
        <v>386</v>
      </c>
      <c r="K59" s="7">
        <f t="shared" si="12"/>
        <v>1275.6142</v>
      </c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9" x14ac:dyDescent="0.25">
      <c r="A60" s="3"/>
      <c r="B60" s="3"/>
      <c r="C60" s="3"/>
      <c r="D60" s="3"/>
      <c r="E60" s="12"/>
      <c r="F60" s="12"/>
      <c r="G60" s="3"/>
      <c r="H60" s="3"/>
      <c r="I60" s="3">
        <f>SUM(I56:I59)</f>
        <v>154.05330000000001</v>
      </c>
      <c r="J60" s="7"/>
      <c r="K60" s="7">
        <f>SUM(K56:K59)</f>
        <v>178481.8732</v>
      </c>
      <c r="L60" s="3"/>
      <c r="M60" s="3"/>
      <c r="N60" s="3"/>
      <c r="O60" s="3"/>
      <c r="P60" s="7"/>
      <c r="Q60" s="7"/>
      <c r="R60" s="3"/>
      <c r="S60" s="3"/>
      <c r="T60" s="3"/>
      <c r="U60" s="3">
        <f>SUM(U56:U57)</f>
        <v>1.9466999999999999</v>
      </c>
      <c r="V60" s="7"/>
      <c r="W60" s="7">
        <f>SUM(W56:W57)</f>
        <v>188.77149900000001</v>
      </c>
      <c r="X60" s="7"/>
      <c r="Y60" s="7">
        <f>K60+W60</f>
        <v>178670.644699</v>
      </c>
      <c r="Z60" s="12">
        <v>178700</v>
      </c>
      <c r="AA60" s="12">
        <v>187300</v>
      </c>
      <c r="AB60" s="12">
        <f>Z60-AA60</f>
        <v>-8600</v>
      </c>
    </row>
    <row r="61" spans="1:29" x14ac:dyDescent="0.25">
      <c r="A61" s="29"/>
      <c r="B61" s="29"/>
      <c r="C61" s="29"/>
      <c r="D61" s="29"/>
      <c r="E61" s="33"/>
      <c r="F61" s="33"/>
      <c r="G61" s="29"/>
      <c r="H61" s="29"/>
      <c r="I61" s="29"/>
      <c r="J61" s="19"/>
      <c r="K61" s="19"/>
      <c r="L61" s="29"/>
      <c r="M61" s="29"/>
      <c r="N61" s="29"/>
      <c r="O61" s="29"/>
      <c r="P61" s="19"/>
      <c r="Q61" s="19"/>
      <c r="R61" s="29"/>
      <c r="S61" s="29"/>
      <c r="T61" s="29"/>
      <c r="U61" s="29"/>
      <c r="V61" s="19"/>
      <c r="W61" s="19"/>
      <c r="X61" s="19"/>
      <c r="Y61" s="19"/>
      <c r="Z61" s="33"/>
      <c r="AA61" s="33"/>
      <c r="AB61" s="33"/>
    </row>
    <row r="62" spans="1:29" x14ac:dyDescent="0.25">
      <c r="A62" s="3" t="s">
        <v>36</v>
      </c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9" x14ac:dyDescent="0.25">
      <c r="A63" s="3" t="s">
        <v>19</v>
      </c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>
        <f>SUM(AB9:AB60)</f>
        <v>-61400</v>
      </c>
    </row>
    <row r="64" spans="1:29" x14ac:dyDescent="0.25">
      <c r="A64" s="3" t="s">
        <v>20</v>
      </c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>
        <v>-31200</v>
      </c>
    </row>
    <row r="65" spans="1:28" x14ac:dyDescent="0.25">
      <c r="A65" s="3" t="s">
        <v>21</v>
      </c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>
        <v>-3120</v>
      </c>
    </row>
    <row r="66" spans="1:28" x14ac:dyDescent="0.25">
      <c r="A66" s="3" t="s">
        <v>22</v>
      </c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>
        <v>-627</v>
      </c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070AC-6117-4CF3-B015-836A1EF8C0FC}">
  <dimension ref="A1:AC192"/>
  <sheetViews>
    <sheetView workbookViewId="0">
      <selection activeCell="Q30" sqref="Q30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216</v>
      </c>
      <c r="B1" s="1"/>
      <c r="C1" s="1"/>
      <c r="D1" s="56">
        <v>2022</v>
      </c>
      <c r="E1" s="57"/>
      <c r="F1" s="40"/>
      <c r="G1" s="30"/>
      <c r="H1" s="31"/>
      <c r="I1" s="31"/>
      <c r="J1" s="31"/>
      <c r="K1" s="31"/>
      <c r="L1" s="31"/>
      <c r="M1" s="31"/>
      <c r="N1" s="31" t="s">
        <v>14</v>
      </c>
      <c r="O1" s="31"/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217</v>
      </c>
      <c r="B3" s="3" t="s">
        <v>218</v>
      </c>
      <c r="C3" s="3" t="s">
        <v>131</v>
      </c>
      <c r="D3" s="3">
        <v>151.47999999999999</v>
      </c>
      <c r="E3" s="12">
        <v>142400</v>
      </c>
      <c r="F3" s="12"/>
      <c r="G3" s="3">
        <v>143.48220000000001</v>
      </c>
      <c r="H3" s="3" t="s">
        <v>93</v>
      </c>
      <c r="I3" s="3">
        <v>68.105900000000005</v>
      </c>
      <c r="J3" s="7">
        <v>1201</v>
      </c>
      <c r="K3" s="7">
        <f>I3*J3</f>
        <v>81795.185900000011</v>
      </c>
      <c r="L3" s="3"/>
      <c r="M3" s="3"/>
      <c r="N3" s="3"/>
      <c r="O3" s="3"/>
      <c r="P3" s="7"/>
      <c r="Q3" s="7"/>
      <c r="R3" s="3"/>
      <c r="S3" s="3">
        <v>12.9978</v>
      </c>
      <c r="T3" s="3" t="s">
        <v>93</v>
      </c>
      <c r="U3" s="3">
        <v>3.2035999999999998</v>
      </c>
      <c r="V3" s="7">
        <v>96.97</v>
      </c>
      <c r="W3" s="7">
        <f>U3*V3</f>
        <v>310.65309199999996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17.0488</v>
      </c>
      <c r="J4" s="7">
        <v>897</v>
      </c>
      <c r="K4" s="7">
        <f t="shared" ref="K4:K9" si="0">I4*J4</f>
        <v>15292.7736</v>
      </c>
      <c r="L4" s="3"/>
      <c r="M4" s="3"/>
      <c r="N4" s="3"/>
      <c r="O4" s="3"/>
      <c r="P4" s="7"/>
      <c r="Q4" s="7"/>
      <c r="R4" s="3"/>
      <c r="S4" s="3"/>
      <c r="T4" s="3" t="s">
        <v>97</v>
      </c>
      <c r="U4" s="14">
        <v>0.4032</v>
      </c>
      <c r="V4" s="7">
        <v>96.97</v>
      </c>
      <c r="W4" s="7">
        <f t="shared" ref="W4:W7" si="1">U4*V4</f>
        <v>39.098303999999999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100</v>
      </c>
      <c r="I5" s="3">
        <v>29.335899999999999</v>
      </c>
      <c r="J5" s="7">
        <v>1159</v>
      </c>
      <c r="K5" s="7">
        <f t="shared" si="0"/>
        <v>34000.308100000002</v>
      </c>
      <c r="L5" s="3"/>
      <c r="M5" s="3"/>
      <c r="N5" s="3"/>
      <c r="O5" s="3"/>
      <c r="P5" s="7"/>
      <c r="Q5" s="7"/>
      <c r="R5" s="3"/>
      <c r="S5" s="3"/>
      <c r="T5" s="3" t="s">
        <v>100</v>
      </c>
      <c r="U5" s="14">
        <v>2.7599</v>
      </c>
      <c r="V5" s="7">
        <v>96.97</v>
      </c>
      <c r="W5" s="7">
        <f t="shared" si="1"/>
        <v>267.62750299999999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101</v>
      </c>
      <c r="I6" s="3">
        <v>14.745799999999999</v>
      </c>
      <c r="J6" s="7">
        <v>856</v>
      </c>
      <c r="K6" s="7">
        <f t="shared" si="0"/>
        <v>12622.404799999998</v>
      </c>
      <c r="L6" s="3"/>
      <c r="M6" s="3"/>
      <c r="N6" s="3"/>
      <c r="O6" s="3"/>
      <c r="P6" s="7"/>
      <c r="Q6" s="7"/>
      <c r="R6" s="3"/>
      <c r="S6" s="3"/>
      <c r="T6" s="3" t="s">
        <v>142</v>
      </c>
      <c r="U6" s="14">
        <v>4.5467000000000004</v>
      </c>
      <c r="V6" s="7">
        <v>96.97</v>
      </c>
      <c r="W6" s="7">
        <f t="shared" si="1"/>
        <v>440.89349900000002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3.5381</v>
      </c>
      <c r="J7" s="7">
        <v>1077</v>
      </c>
      <c r="K7" s="7">
        <f t="shared" si="0"/>
        <v>3810.5337</v>
      </c>
      <c r="L7" s="3"/>
      <c r="M7" s="3"/>
      <c r="N7" s="3"/>
      <c r="O7" s="3"/>
      <c r="P7" s="7"/>
      <c r="Q7" s="7"/>
      <c r="R7" s="3"/>
      <c r="S7" s="3"/>
      <c r="T7" s="3" t="s">
        <v>63</v>
      </c>
      <c r="U7" s="14">
        <v>2.0844</v>
      </c>
      <c r="V7" s="7">
        <v>96.97</v>
      </c>
      <c r="W7" s="7">
        <f t="shared" si="1"/>
        <v>202.124268</v>
      </c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142</v>
      </c>
      <c r="I8" s="3">
        <v>2.9967000000000001</v>
      </c>
      <c r="J8" s="7">
        <v>649</v>
      </c>
      <c r="K8" s="7">
        <f t="shared" si="0"/>
        <v>1944.8583000000001</v>
      </c>
      <c r="L8" s="3"/>
      <c r="M8" s="3"/>
      <c r="N8" s="3"/>
      <c r="O8" s="3"/>
      <c r="P8" s="7"/>
      <c r="Q8" s="7"/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63</v>
      </c>
      <c r="I9" s="3">
        <v>7.7110000000000003</v>
      </c>
      <c r="J9" s="7">
        <v>386</v>
      </c>
      <c r="K9" s="7">
        <f t="shared" si="0"/>
        <v>2976.4459999999999</v>
      </c>
      <c r="L9" s="3"/>
      <c r="M9" s="3"/>
      <c r="N9" s="3"/>
      <c r="O9" s="3"/>
      <c r="P9" s="7"/>
      <c r="Q9" s="7"/>
      <c r="R9" s="3"/>
      <c r="S9" s="3"/>
      <c r="T9" s="3"/>
      <c r="U9" s="14"/>
      <c r="V9" s="7"/>
      <c r="W9" s="7"/>
      <c r="X9" s="7"/>
      <c r="Y9" s="7"/>
      <c r="Z9" s="12"/>
      <c r="AA9" s="12"/>
      <c r="AB9" s="12"/>
    </row>
    <row r="10" spans="1:28" x14ac:dyDescent="0.25">
      <c r="A10" s="3" t="s">
        <v>35</v>
      </c>
      <c r="B10" s="3"/>
      <c r="C10" s="3"/>
      <c r="D10" s="3"/>
      <c r="E10" s="12"/>
      <c r="F10" s="12"/>
      <c r="G10" s="3"/>
      <c r="H10" s="3"/>
      <c r="I10" s="3">
        <f>SUM(I3:I9)</f>
        <v>143.48220000000001</v>
      </c>
      <c r="J10" s="7"/>
      <c r="K10" s="7">
        <f>SUM(K3:K9)</f>
        <v>152442.5104</v>
      </c>
      <c r="L10" s="3"/>
      <c r="M10" s="3"/>
      <c r="N10" s="3"/>
      <c r="O10" s="3"/>
      <c r="P10" s="7"/>
      <c r="Q10" s="7"/>
      <c r="R10" s="3"/>
      <c r="S10" s="3"/>
      <c r="T10" s="3"/>
      <c r="U10" s="14">
        <f>SUM(U3:U7)</f>
        <v>12.9978</v>
      </c>
      <c r="V10" s="7"/>
      <c r="W10" s="7">
        <f>SUM(W3:W7)</f>
        <v>1260.3966660000001</v>
      </c>
      <c r="X10" s="7"/>
      <c r="Y10" s="7">
        <f>K10+W10</f>
        <v>153702.90706599999</v>
      </c>
      <c r="Z10" s="12">
        <v>153700</v>
      </c>
      <c r="AA10" s="12">
        <v>142400</v>
      </c>
      <c r="AB10" s="12">
        <f>Z10-AA10</f>
        <v>11300</v>
      </c>
    </row>
    <row r="11" spans="1:28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8" x14ac:dyDescent="0.25">
      <c r="A12" s="3" t="s">
        <v>219</v>
      </c>
      <c r="B12" s="3" t="s">
        <v>220</v>
      </c>
      <c r="C12" s="3" t="s">
        <v>131</v>
      </c>
      <c r="D12" s="3">
        <v>160</v>
      </c>
      <c r="E12" s="12">
        <v>170800</v>
      </c>
      <c r="F12" s="12"/>
      <c r="G12" s="3">
        <v>156.01339999999999</v>
      </c>
      <c r="H12" s="3" t="s">
        <v>93</v>
      </c>
      <c r="I12" s="3">
        <v>39.907899999999998</v>
      </c>
      <c r="J12" s="7">
        <v>1201</v>
      </c>
      <c r="K12" s="7">
        <f>I12*J12</f>
        <v>47929.387899999994</v>
      </c>
      <c r="L12" s="3"/>
      <c r="M12" s="3"/>
      <c r="N12" s="3"/>
      <c r="O12" s="3"/>
      <c r="P12" s="7"/>
      <c r="Q12" s="7"/>
      <c r="R12" s="3"/>
      <c r="S12" s="3">
        <v>3.9866000000000001</v>
      </c>
      <c r="T12" s="3" t="s">
        <v>93</v>
      </c>
      <c r="U12" s="3">
        <v>1.6998</v>
      </c>
      <c r="V12" s="7">
        <v>96.97</v>
      </c>
      <c r="W12" s="7">
        <f>U12*V12</f>
        <v>164.82960599999998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97</v>
      </c>
      <c r="I13" s="3">
        <v>54.858400000000003</v>
      </c>
      <c r="J13" s="7">
        <v>897</v>
      </c>
      <c r="K13" s="7">
        <f t="shared" ref="K13:K16" si="2">I13*J13</f>
        <v>49207.984800000006</v>
      </c>
      <c r="L13" s="3"/>
      <c r="M13" s="3"/>
      <c r="N13" s="3"/>
      <c r="O13" s="3"/>
      <c r="P13" s="7"/>
      <c r="Q13" s="7"/>
      <c r="R13" s="3"/>
      <c r="S13" s="3"/>
      <c r="T13" s="3" t="s">
        <v>97</v>
      </c>
      <c r="U13" s="3">
        <v>1.4990000000000001</v>
      </c>
      <c r="V13" s="7">
        <v>96.97</v>
      </c>
      <c r="W13" s="7">
        <f t="shared" ref="W13:W15" si="3">U13*V13</f>
        <v>145.35803000000001</v>
      </c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96</v>
      </c>
      <c r="I14" s="3">
        <v>58.109499999999997</v>
      </c>
      <c r="J14" s="7">
        <v>1077</v>
      </c>
      <c r="K14" s="7">
        <f t="shared" si="2"/>
        <v>62583.931499999999</v>
      </c>
      <c r="L14" s="3"/>
      <c r="M14" s="3"/>
      <c r="N14" s="3"/>
      <c r="O14" s="3"/>
      <c r="P14" s="7"/>
      <c r="Q14" s="7"/>
      <c r="R14" s="3"/>
      <c r="S14" s="3"/>
      <c r="T14" s="3" t="s">
        <v>221</v>
      </c>
      <c r="U14" s="3">
        <v>0.36980000000000002</v>
      </c>
      <c r="V14" s="7">
        <v>96.97</v>
      </c>
      <c r="W14" s="7">
        <f t="shared" si="3"/>
        <v>35.859506000000003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142</v>
      </c>
      <c r="I15" s="3">
        <v>1.1135999999999999</v>
      </c>
      <c r="J15" s="7">
        <v>649</v>
      </c>
      <c r="K15" s="7">
        <f t="shared" si="2"/>
        <v>722.7263999999999</v>
      </c>
      <c r="L15" s="3"/>
      <c r="M15" s="3"/>
      <c r="N15" s="3"/>
      <c r="O15" s="3"/>
      <c r="P15" s="7"/>
      <c r="Q15" s="7"/>
      <c r="R15" s="3"/>
      <c r="S15" s="3"/>
      <c r="T15" s="3" t="s">
        <v>142</v>
      </c>
      <c r="U15" s="3">
        <v>0.41799999999999998</v>
      </c>
      <c r="V15" s="7">
        <v>96.97</v>
      </c>
      <c r="W15" s="7">
        <f t="shared" si="3"/>
        <v>40.533459999999998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63</v>
      </c>
      <c r="I16" s="3">
        <v>2.024</v>
      </c>
      <c r="J16" s="7">
        <v>386</v>
      </c>
      <c r="K16" s="7">
        <f t="shared" si="2"/>
        <v>781.26400000000001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>
        <f>SUM(I12:I16)</f>
        <v>156.01339999999999</v>
      </c>
      <c r="J17" s="7"/>
      <c r="K17" s="7">
        <f>SUM(K12:K16)</f>
        <v>161225.29460000002</v>
      </c>
      <c r="L17" s="3"/>
      <c r="M17" s="3"/>
      <c r="N17" s="3"/>
      <c r="O17" s="3"/>
      <c r="P17" s="7"/>
      <c r="Q17" s="7"/>
      <c r="R17" s="3"/>
      <c r="S17" s="3"/>
      <c r="T17" s="3"/>
      <c r="U17" s="3">
        <f>SUM(U12:U15)</f>
        <v>3.9866000000000006</v>
      </c>
      <c r="V17" s="7"/>
      <c r="W17" s="7">
        <f>SUM(W12:W15)</f>
        <v>386.580602</v>
      </c>
      <c r="X17" s="7"/>
      <c r="Y17" s="7">
        <f>K17+W17</f>
        <v>161611.87520200002</v>
      </c>
      <c r="Z17" s="12">
        <v>161600</v>
      </c>
      <c r="AA17" s="12">
        <v>170800</v>
      </c>
      <c r="AB17" s="12">
        <f>Z17-AA17</f>
        <v>-9200</v>
      </c>
    </row>
    <row r="18" spans="1:28" x14ac:dyDescent="0.25">
      <c r="A18" s="29"/>
      <c r="B18" s="29"/>
      <c r="C18" s="29"/>
      <c r="D18" s="29"/>
      <c r="E18" s="33"/>
      <c r="F18" s="33"/>
      <c r="G18" s="29"/>
      <c r="H18" s="29"/>
      <c r="I18" s="29"/>
      <c r="J18" s="19"/>
      <c r="K18" s="19"/>
      <c r="L18" s="29"/>
      <c r="M18" s="29"/>
      <c r="N18" s="29"/>
      <c r="O18" s="29"/>
      <c r="P18" s="19"/>
      <c r="Q18" s="19"/>
      <c r="R18" s="29"/>
      <c r="S18" s="29"/>
      <c r="T18" s="29"/>
      <c r="U18" s="29"/>
      <c r="V18" s="19"/>
      <c r="W18" s="19"/>
      <c r="X18" s="19"/>
      <c r="Y18" s="19"/>
      <c r="Z18" s="33"/>
      <c r="AA18" s="33"/>
      <c r="AB18" s="33"/>
    </row>
    <row r="19" spans="1:28" x14ac:dyDescent="0.25">
      <c r="A19" s="3" t="s">
        <v>222</v>
      </c>
      <c r="B19" s="3" t="s">
        <v>223</v>
      </c>
      <c r="C19" s="3" t="s">
        <v>131</v>
      </c>
      <c r="D19" s="3">
        <v>160</v>
      </c>
      <c r="E19" s="12">
        <v>172800</v>
      </c>
      <c r="F19" s="12"/>
      <c r="G19" s="3">
        <v>156.01419999999999</v>
      </c>
      <c r="H19" s="3" t="s">
        <v>93</v>
      </c>
      <c r="I19" s="3">
        <v>35.198099999999997</v>
      </c>
      <c r="J19" s="7">
        <v>1201</v>
      </c>
      <c r="K19" s="7">
        <f>I19*J19</f>
        <v>42272.918099999995</v>
      </c>
      <c r="L19" s="3"/>
      <c r="M19" s="3"/>
      <c r="N19" s="3"/>
      <c r="O19" s="3"/>
      <c r="P19" s="7"/>
      <c r="Q19" s="7"/>
      <c r="R19" s="3"/>
      <c r="S19" s="3">
        <v>3.9857999999999998</v>
      </c>
      <c r="T19" s="3" t="s">
        <v>93</v>
      </c>
      <c r="U19" s="3">
        <v>2.2930000000000001</v>
      </c>
      <c r="V19" s="7">
        <v>96.97</v>
      </c>
      <c r="W19" s="7">
        <f>U19*V19</f>
        <v>222.35221000000001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97</v>
      </c>
      <c r="I20" s="3">
        <v>27.5624</v>
      </c>
      <c r="J20" s="7">
        <v>897</v>
      </c>
      <c r="K20" s="7">
        <f t="shared" ref="K20:K23" si="4">I20*J20</f>
        <v>24723.4728</v>
      </c>
      <c r="L20" s="3"/>
      <c r="M20" s="3"/>
      <c r="N20" s="3"/>
      <c r="O20" s="3"/>
      <c r="P20" s="7"/>
      <c r="Q20" s="7"/>
      <c r="R20" s="3"/>
      <c r="S20" s="3"/>
      <c r="T20" s="3" t="s">
        <v>97</v>
      </c>
      <c r="U20" s="3">
        <v>1.0046999999999999</v>
      </c>
      <c r="V20" s="7">
        <v>96.97</v>
      </c>
      <c r="W20" s="7">
        <f t="shared" ref="W20:W21" si="5">U20*V20</f>
        <v>97.425758999999985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122</v>
      </c>
      <c r="I21" s="3">
        <v>1.1402000000000001</v>
      </c>
      <c r="J21" s="7">
        <v>1325</v>
      </c>
      <c r="K21" s="7">
        <f t="shared" si="4"/>
        <v>1510.7650000000001</v>
      </c>
      <c r="L21" s="3"/>
      <c r="M21" s="3"/>
      <c r="N21" s="3"/>
      <c r="O21" s="3"/>
      <c r="P21" s="7"/>
      <c r="Q21" s="7"/>
      <c r="R21" s="3"/>
      <c r="S21" s="3"/>
      <c r="T21" s="3" t="s">
        <v>96</v>
      </c>
      <c r="U21" s="3">
        <v>0.68810000000000004</v>
      </c>
      <c r="V21" s="7">
        <v>96.97</v>
      </c>
      <c r="W21" s="7">
        <f t="shared" si="5"/>
        <v>66.725057000000007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96</v>
      </c>
      <c r="I22" s="3">
        <v>91.471900000000005</v>
      </c>
      <c r="J22" s="7">
        <v>1077</v>
      </c>
      <c r="K22" s="7">
        <f t="shared" si="4"/>
        <v>98515.236300000004</v>
      </c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63</v>
      </c>
      <c r="I23" s="3">
        <v>0.64159999999999995</v>
      </c>
      <c r="J23" s="7">
        <v>386</v>
      </c>
      <c r="K23" s="7">
        <f t="shared" si="4"/>
        <v>247.65759999999997</v>
      </c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>
        <f>SUM(I19:I23)</f>
        <v>156.01420000000002</v>
      </c>
      <c r="J24" s="7"/>
      <c r="K24" s="7">
        <f>SUM(K19:K23)</f>
        <v>167270.04980000001</v>
      </c>
      <c r="L24" s="3"/>
      <c r="M24" s="3"/>
      <c r="N24" s="3"/>
      <c r="O24" s="3"/>
      <c r="P24" s="7"/>
      <c r="Q24" s="7"/>
      <c r="R24" s="3"/>
      <c r="S24" s="3"/>
      <c r="T24" s="3"/>
      <c r="U24" s="3">
        <f>SUM(U19:U21)</f>
        <v>3.9857999999999998</v>
      </c>
      <c r="V24" s="7"/>
      <c r="W24" s="7">
        <f>SUM(W19:W21)</f>
        <v>386.50302599999998</v>
      </c>
      <c r="X24" s="7"/>
      <c r="Y24" s="7">
        <f>K24+W24</f>
        <v>167656.552826</v>
      </c>
      <c r="Z24" s="12">
        <v>167700</v>
      </c>
      <c r="AA24" s="12">
        <v>172800</v>
      </c>
      <c r="AB24" s="12">
        <f>Z24-AA24</f>
        <v>-5100</v>
      </c>
    </row>
    <row r="25" spans="1:28" s="4" customFormat="1" x14ac:dyDescent="0.25">
      <c r="A25" s="29"/>
      <c r="B25" s="29"/>
      <c r="C25" s="29"/>
      <c r="D25" s="29"/>
      <c r="E25" s="33"/>
      <c r="F25" s="33"/>
      <c r="G25" s="29"/>
      <c r="H25" s="29"/>
      <c r="I25" s="29"/>
      <c r="J25" s="19"/>
      <c r="K25" s="19"/>
      <c r="L25" s="29"/>
      <c r="M25" s="29"/>
      <c r="N25" s="29"/>
      <c r="O25" s="29"/>
      <c r="P25" s="19"/>
      <c r="Q25" s="19"/>
      <c r="R25" s="29"/>
      <c r="S25" s="29"/>
      <c r="T25" s="29"/>
      <c r="U25" s="29"/>
      <c r="V25" s="19"/>
      <c r="W25" s="19"/>
      <c r="X25" s="19"/>
      <c r="Y25" s="19"/>
      <c r="Z25" s="33"/>
      <c r="AA25" s="33"/>
      <c r="AB25" s="33"/>
    </row>
    <row r="26" spans="1:28" x14ac:dyDescent="0.25">
      <c r="A26" s="3" t="s">
        <v>36</v>
      </c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 t="s">
        <v>19</v>
      </c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>
        <f>AB10+AB17+AB24</f>
        <v>-3000</v>
      </c>
    </row>
    <row r="28" spans="1:28" x14ac:dyDescent="0.25">
      <c r="A28" s="3" t="s">
        <v>20</v>
      </c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>
        <v>-1500</v>
      </c>
    </row>
    <row r="29" spans="1:28" x14ac:dyDescent="0.25">
      <c r="A29" s="3" t="s">
        <v>21</v>
      </c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>
        <v>-150</v>
      </c>
    </row>
    <row r="30" spans="1:28" x14ac:dyDescent="0.25">
      <c r="A30" s="3" t="s">
        <v>22</v>
      </c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>
        <v>-30</v>
      </c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9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9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  <c r="AC34" s="4"/>
    </row>
    <row r="35" spans="1:29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  <c r="AC35" s="4"/>
    </row>
    <row r="36" spans="1:29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  <c r="AC36" s="4"/>
    </row>
    <row r="37" spans="1:29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  <c r="AC37" s="4"/>
    </row>
    <row r="38" spans="1:29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  <c r="AC38" s="4"/>
    </row>
    <row r="39" spans="1:29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9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9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9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9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9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9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9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9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9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  <row r="174" spans="1:28" x14ac:dyDescent="0.25">
      <c r="A174" s="1"/>
      <c r="B174" s="1"/>
      <c r="C174" s="1"/>
      <c r="D174" s="1"/>
      <c r="E174" s="11"/>
      <c r="F174" s="11"/>
      <c r="G174" s="1"/>
      <c r="H174" s="1"/>
      <c r="I174" s="1"/>
      <c r="J174" s="5"/>
      <c r="K174" s="5"/>
      <c r="L174" s="3"/>
      <c r="M174" s="1"/>
      <c r="N174" s="1"/>
      <c r="O174" s="1"/>
      <c r="P174" s="5"/>
      <c r="Q174" s="5"/>
      <c r="R174" s="3"/>
      <c r="S174" s="1"/>
      <c r="T174" s="1"/>
      <c r="U174" s="1"/>
      <c r="V174" s="5"/>
      <c r="W174" s="5"/>
      <c r="X174" s="7"/>
      <c r="Y174" s="5"/>
      <c r="Z174" s="11"/>
      <c r="AA174" s="11"/>
      <c r="AB174" s="11"/>
    </row>
    <row r="175" spans="1:28" x14ac:dyDescent="0.25">
      <c r="A175" s="1"/>
      <c r="B175" s="1"/>
      <c r="C175" s="1"/>
      <c r="D175" s="1"/>
      <c r="E175" s="11"/>
      <c r="F175" s="11"/>
      <c r="G175" s="1"/>
      <c r="H175" s="1"/>
      <c r="I175" s="1"/>
      <c r="J175" s="5"/>
      <c r="K175" s="5"/>
      <c r="L175" s="3"/>
      <c r="M175" s="1"/>
      <c r="N175" s="1"/>
      <c r="O175" s="1"/>
      <c r="P175" s="5"/>
      <c r="Q175" s="5"/>
      <c r="R175" s="3"/>
      <c r="S175" s="1"/>
      <c r="T175" s="1"/>
      <c r="U175" s="1"/>
      <c r="V175" s="5"/>
      <c r="W175" s="5"/>
      <c r="X175" s="7"/>
      <c r="Y175" s="5"/>
      <c r="Z175" s="11"/>
      <c r="AA175" s="11"/>
      <c r="AB175" s="11"/>
    </row>
    <row r="176" spans="1:28" x14ac:dyDescent="0.25">
      <c r="A176" s="1"/>
      <c r="B176" s="1"/>
      <c r="C176" s="1"/>
      <c r="D176" s="1"/>
      <c r="E176" s="11"/>
      <c r="F176" s="11"/>
      <c r="G176" s="1"/>
      <c r="H176" s="1"/>
      <c r="I176" s="1"/>
      <c r="J176" s="5"/>
      <c r="K176" s="5"/>
      <c r="L176" s="3"/>
      <c r="M176" s="1"/>
      <c r="N176" s="1"/>
      <c r="O176" s="1"/>
      <c r="P176" s="5"/>
      <c r="Q176" s="5"/>
      <c r="R176" s="3"/>
      <c r="S176" s="1"/>
      <c r="T176" s="1"/>
      <c r="U176" s="1"/>
      <c r="V176" s="5"/>
      <c r="W176" s="5"/>
      <c r="X176" s="7"/>
      <c r="Y176" s="5"/>
      <c r="Z176" s="11"/>
      <c r="AA176" s="11"/>
      <c r="AB176" s="11"/>
    </row>
    <row r="177" spans="1:28" x14ac:dyDescent="0.25">
      <c r="A177" s="1"/>
      <c r="B177" s="1"/>
      <c r="C177" s="1"/>
      <c r="D177" s="1"/>
      <c r="E177" s="11"/>
      <c r="F177" s="11"/>
      <c r="G177" s="1"/>
      <c r="H177" s="1"/>
      <c r="I177" s="1"/>
      <c r="J177" s="5"/>
      <c r="K177" s="5"/>
      <c r="L177" s="3"/>
      <c r="M177" s="1"/>
      <c r="N177" s="1"/>
      <c r="O177" s="1"/>
      <c r="P177" s="5"/>
      <c r="Q177" s="5"/>
      <c r="R177" s="3"/>
      <c r="S177" s="1"/>
      <c r="T177" s="1"/>
      <c r="U177" s="1"/>
      <c r="V177" s="5"/>
      <c r="W177" s="5"/>
      <c r="X177" s="7"/>
      <c r="Y177" s="5"/>
      <c r="Z177" s="11"/>
      <c r="AA177" s="11"/>
      <c r="AB177" s="11"/>
    </row>
    <row r="178" spans="1:28" x14ac:dyDescent="0.25">
      <c r="A178" s="1"/>
      <c r="B178" s="1"/>
      <c r="C178" s="1"/>
      <c r="D178" s="1"/>
      <c r="E178" s="11"/>
      <c r="F178" s="11"/>
      <c r="G178" s="1"/>
      <c r="H178" s="1"/>
      <c r="I178" s="1"/>
      <c r="J178" s="5"/>
      <c r="K178" s="5"/>
      <c r="L178" s="3"/>
      <c r="M178" s="1"/>
      <c r="N178" s="1"/>
      <c r="O178" s="1"/>
      <c r="P178" s="5"/>
      <c r="Q178" s="5"/>
      <c r="R178" s="3"/>
      <c r="S178" s="1"/>
      <c r="T178" s="1"/>
      <c r="U178" s="1"/>
      <c r="V178" s="5"/>
      <c r="W178" s="5"/>
      <c r="X178" s="7"/>
      <c r="Y178" s="5"/>
      <c r="Z178" s="11"/>
      <c r="AA178" s="11"/>
      <c r="AB178" s="11"/>
    </row>
    <row r="179" spans="1:28" x14ac:dyDescent="0.25">
      <c r="A179" s="1"/>
      <c r="B179" s="1"/>
      <c r="C179" s="1"/>
      <c r="D179" s="1"/>
      <c r="E179" s="11"/>
      <c r="F179" s="11"/>
      <c r="G179" s="1"/>
      <c r="H179" s="1"/>
      <c r="I179" s="1"/>
      <c r="J179" s="5"/>
      <c r="K179" s="5"/>
      <c r="L179" s="3"/>
      <c r="M179" s="1"/>
      <c r="N179" s="1"/>
      <c r="O179" s="1"/>
      <c r="P179" s="5"/>
      <c r="Q179" s="5"/>
      <c r="R179" s="3"/>
      <c r="S179" s="1"/>
      <c r="T179" s="1"/>
      <c r="U179" s="1"/>
      <c r="V179" s="5"/>
      <c r="W179" s="5"/>
      <c r="X179" s="7"/>
      <c r="Y179" s="5"/>
      <c r="Z179" s="11"/>
      <c r="AA179" s="11"/>
      <c r="AB179" s="11"/>
    </row>
    <row r="180" spans="1:28" x14ac:dyDescent="0.25">
      <c r="A180" s="1"/>
      <c r="B180" s="1"/>
      <c r="C180" s="1"/>
      <c r="D180" s="1"/>
      <c r="E180" s="11"/>
      <c r="F180" s="11"/>
      <c r="G180" s="1"/>
      <c r="H180" s="1"/>
      <c r="I180" s="1"/>
      <c r="J180" s="5"/>
      <c r="K180" s="5"/>
      <c r="L180" s="3"/>
      <c r="M180" s="1"/>
      <c r="N180" s="1"/>
      <c r="O180" s="1"/>
      <c r="P180" s="5"/>
      <c r="Q180" s="5"/>
      <c r="R180" s="3"/>
      <c r="S180" s="1"/>
      <c r="T180" s="1"/>
      <c r="U180" s="1"/>
      <c r="V180" s="5"/>
      <c r="W180" s="5"/>
      <c r="X180" s="7"/>
      <c r="Y180" s="5"/>
      <c r="Z180" s="11"/>
      <c r="AA180" s="11"/>
      <c r="AB180" s="11"/>
    </row>
    <row r="181" spans="1:28" x14ac:dyDescent="0.25">
      <c r="A181" s="1"/>
      <c r="B181" s="1"/>
      <c r="C181" s="1"/>
      <c r="D181" s="1"/>
      <c r="E181" s="11"/>
      <c r="F181" s="11"/>
      <c r="G181" s="1"/>
      <c r="H181" s="1"/>
      <c r="I181" s="1"/>
      <c r="J181" s="5"/>
      <c r="K181" s="5"/>
      <c r="L181" s="3"/>
      <c r="M181" s="1"/>
      <c r="N181" s="1"/>
      <c r="O181" s="1"/>
      <c r="P181" s="5"/>
      <c r="Q181" s="5"/>
      <c r="R181" s="3"/>
      <c r="S181" s="1"/>
      <c r="T181" s="1"/>
      <c r="U181" s="1"/>
      <c r="V181" s="5"/>
      <c r="W181" s="5"/>
      <c r="X181" s="7"/>
      <c r="Y181" s="5"/>
      <c r="Z181" s="11"/>
      <c r="AA181" s="11"/>
      <c r="AB181" s="11"/>
    </row>
    <row r="182" spans="1:28" x14ac:dyDescent="0.25">
      <c r="A182" s="1"/>
      <c r="B182" s="1"/>
      <c r="C182" s="1"/>
      <c r="D182" s="1"/>
      <c r="E182" s="11"/>
      <c r="F182" s="11"/>
      <c r="G182" s="1"/>
      <c r="H182" s="1"/>
      <c r="I182" s="1"/>
      <c r="J182" s="5"/>
      <c r="K182" s="5"/>
      <c r="L182" s="3"/>
      <c r="M182" s="1"/>
      <c r="N182" s="1"/>
      <c r="O182" s="1"/>
      <c r="P182" s="5"/>
      <c r="Q182" s="5"/>
      <c r="R182" s="3"/>
      <c r="S182" s="1"/>
      <c r="T182" s="1"/>
      <c r="U182" s="1"/>
      <c r="V182" s="5"/>
      <c r="W182" s="5"/>
      <c r="X182" s="7"/>
      <c r="Y182" s="5"/>
      <c r="Z182" s="11"/>
      <c r="AA182" s="11"/>
      <c r="AB182" s="11"/>
    </row>
    <row r="183" spans="1:28" x14ac:dyDescent="0.25">
      <c r="A183" s="1"/>
      <c r="B183" s="1"/>
      <c r="C183" s="1"/>
      <c r="D183" s="1"/>
      <c r="E183" s="11"/>
      <c r="F183" s="11"/>
      <c r="G183" s="1"/>
      <c r="H183" s="1"/>
      <c r="I183" s="1"/>
      <c r="J183" s="5"/>
      <c r="K183" s="5"/>
      <c r="L183" s="3"/>
      <c r="M183" s="1"/>
      <c r="N183" s="1"/>
      <c r="O183" s="1"/>
      <c r="P183" s="5"/>
      <c r="Q183" s="5"/>
      <c r="R183" s="3"/>
      <c r="S183" s="1"/>
      <c r="T183" s="1"/>
      <c r="U183" s="1"/>
      <c r="V183" s="5"/>
      <c r="W183" s="5"/>
      <c r="X183" s="7"/>
      <c r="Y183" s="5"/>
      <c r="Z183" s="11"/>
      <c r="AA183" s="11"/>
      <c r="AB183" s="11"/>
    </row>
    <row r="184" spans="1:28" x14ac:dyDescent="0.25">
      <c r="A184" s="1"/>
      <c r="B184" s="1"/>
      <c r="C184" s="1"/>
      <c r="D184" s="1"/>
      <c r="E184" s="11"/>
      <c r="F184" s="11"/>
      <c r="G184" s="1"/>
      <c r="H184" s="1"/>
      <c r="I184" s="1"/>
      <c r="J184" s="5"/>
      <c r="K184" s="5"/>
      <c r="L184" s="3"/>
      <c r="M184" s="1"/>
      <c r="N184" s="1"/>
      <c r="O184" s="1"/>
      <c r="P184" s="5"/>
      <c r="Q184" s="5"/>
      <c r="R184" s="3"/>
      <c r="S184" s="1"/>
      <c r="T184" s="1"/>
      <c r="U184" s="1"/>
      <c r="V184" s="5"/>
      <c r="W184" s="5"/>
      <c r="X184" s="7"/>
      <c r="Y184" s="5"/>
      <c r="Z184" s="11"/>
      <c r="AA184" s="11"/>
      <c r="AB184" s="11"/>
    </row>
    <row r="185" spans="1:28" x14ac:dyDescent="0.25">
      <c r="A185" s="1"/>
      <c r="B185" s="1"/>
      <c r="C185" s="1"/>
      <c r="D185" s="1"/>
      <c r="E185" s="11"/>
      <c r="F185" s="11"/>
      <c r="G185" s="1"/>
      <c r="H185" s="1"/>
      <c r="I185" s="1"/>
      <c r="J185" s="5"/>
      <c r="K185" s="5"/>
      <c r="L185" s="3"/>
      <c r="M185" s="1"/>
      <c r="N185" s="1"/>
      <c r="O185" s="1"/>
      <c r="P185" s="5"/>
      <c r="Q185" s="5"/>
      <c r="R185" s="3"/>
      <c r="S185" s="1"/>
      <c r="T185" s="1"/>
      <c r="U185" s="1"/>
      <c r="V185" s="5"/>
      <c r="W185" s="5"/>
      <c r="X185" s="7"/>
      <c r="Y185" s="5"/>
      <c r="Z185" s="11"/>
      <c r="AA185" s="11"/>
      <c r="AB185" s="11"/>
    </row>
    <row r="186" spans="1:28" x14ac:dyDescent="0.25">
      <c r="A186" s="1"/>
      <c r="B186" s="1"/>
      <c r="C186" s="1"/>
      <c r="D186" s="1"/>
      <c r="E186" s="11"/>
      <c r="F186" s="11"/>
      <c r="G186" s="1"/>
      <c r="H186" s="1"/>
      <c r="I186" s="1"/>
      <c r="J186" s="5"/>
      <c r="K186" s="5"/>
      <c r="L186" s="3"/>
      <c r="M186" s="1"/>
      <c r="N186" s="1"/>
      <c r="O186" s="1"/>
      <c r="P186" s="5"/>
      <c r="Q186" s="5"/>
      <c r="R186" s="3"/>
      <c r="S186" s="1"/>
      <c r="T186" s="1"/>
      <c r="U186" s="1"/>
      <c r="V186" s="5"/>
      <c r="W186" s="5"/>
      <c r="X186" s="7"/>
      <c r="Y186" s="5"/>
      <c r="Z186" s="11"/>
      <c r="AA186" s="11"/>
      <c r="AB186" s="11"/>
    </row>
    <row r="187" spans="1:28" x14ac:dyDescent="0.25">
      <c r="A187" s="1"/>
      <c r="B187" s="1"/>
      <c r="C187" s="1"/>
      <c r="D187" s="1"/>
      <c r="E187" s="11"/>
      <c r="F187" s="11"/>
      <c r="G187" s="1"/>
      <c r="H187" s="1"/>
      <c r="I187" s="1"/>
      <c r="J187" s="5"/>
      <c r="K187" s="5"/>
      <c r="L187" s="3"/>
      <c r="M187" s="1"/>
      <c r="N187" s="1"/>
      <c r="O187" s="1"/>
      <c r="P187" s="5"/>
      <c r="Q187" s="5"/>
      <c r="R187" s="3"/>
      <c r="S187" s="1"/>
      <c r="T187" s="1"/>
      <c r="U187" s="1"/>
      <c r="V187" s="5"/>
      <c r="W187" s="5"/>
      <c r="X187" s="7"/>
      <c r="Y187" s="5"/>
      <c r="Z187" s="11"/>
      <c r="AA187" s="11"/>
      <c r="AB187" s="11"/>
    </row>
    <row r="188" spans="1:28" x14ac:dyDescent="0.25">
      <c r="A188" s="1"/>
      <c r="B188" s="1"/>
      <c r="C188" s="1"/>
      <c r="D188" s="1"/>
      <c r="E188" s="11"/>
      <c r="F188" s="11"/>
      <c r="G188" s="1"/>
      <c r="H188" s="1"/>
      <c r="I188" s="1"/>
      <c r="J188" s="5"/>
      <c r="K188" s="5"/>
      <c r="L188" s="3"/>
      <c r="M188" s="1"/>
      <c r="N188" s="1"/>
      <c r="O188" s="1"/>
      <c r="P188" s="5"/>
      <c r="Q188" s="5"/>
      <c r="R188" s="3"/>
      <c r="S188" s="1"/>
      <c r="T188" s="1"/>
      <c r="U188" s="1"/>
      <c r="V188" s="5"/>
      <c r="W188" s="5"/>
      <c r="X188" s="7"/>
      <c r="Y188" s="5"/>
      <c r="Z188" s="11"/>
      <c r="AA188" s="11"/>
      <c r="AB188" s="11"/>
    </row>
    <row r="189" spans="1:28" x14ac:dyDescent="0.25">
      <c r="A189" s="1"/>
      <c r="B189" s="1"/>
      <c r="C189" s="1"/>
      <c r="D189" s="1"/>
      <c r="E189" s="11"/>
      <c r="F189" s="11"/>
      <c r="G189" s="1"/>
      <c r="H189" s="1"/>
      <c r="I189" s="1"/>
      <c r="J189" s="5"/>
      <c r="K189" s="5"/>
      <c r="L189" s="3"/>
      <c r="M189" s="1"/>
      <c r="N189" s="1"/>
      <c r="O189" s="1"/>
      <c r="P189" s="5"/>
      <c r="Q189" s="5"/>
      <c r="R189" s="3"/>
      <c r="S189" s="1"/>
      <c r="T189" s="1"/>
      <c r="U189" s="1"/>
      <c r="V189" s="5"/>
      <c r="W189" s="5"/>
      <c r="X189" s="7"/>
      <c r="Y189" s="5"/>
      <c r="Z189" s="11"/>
      <c r="AA189" s="11"/>
      <c r="AB189" s="11"/>
    </row>
    <row r="190" spans="1:28" x14ac:dyDescent="0.25">
      <c r="A190" s="1"/>
      <c r="B190" s="1"/>
      <c r="C190" s="1"/>
      <c r="D190" s="1"/>
      <c r="E190" s="11"/>
      <c r="F190" s="11"/>
      <c r="G190" s="1"/>
      <c r="H190" s="1"/>
      <c r="I190" s="1"/>
      <c r="J190" s="5"/>
      <c r="K190" s="5"/>
      <c r="L190" s="3"/>
      <c r="M190" s="1"/>
      <c r="N190" s="1"/>
      <c r="O190" s="1"/>
      <c r="P190" s="5"/>
      <c r="Q190" s="5"/>
      <c r="R190" s="3"/>
      <c r="S190" s="1"/>
      <c r="T190" s="1"/>
      <c r="U190" s="1"/>
      <c r="V190" s="5"/>
      <c r="W190" s="5"/>
      <c r="X190" s="7"/>
      <c r="Y190" s="5"/>
      <c r="Z190" s="11"/>
      <c r="AA190" s="11"/>
      <c r="AB190" s="11"/>
    </row>
    <row r="191" spans="1:28" x14ac:dyDescent="0.25">
      <c r="A191" s="1"/>
      <c r="B191" s="1"/>
      <c r="C191" s="1"/>
      <c r="D191" s="1"/>
      <c r="E191" s="11"/>
      <c r="F191" s="11"/>
      <c r="G191" s="1"/>
      <c r="H191" s="1"/>
      <c r="I191" s="1"/>
      <c r="J191" s="5"/>
      <c r="K191" s="5"/>
      <c r="L191" s="3"/>
      <c r="M191" s="1"/>
      <c r="N191" s="1"/>
      <c r="O191" s="1"/>
      <c r="P191" s="5"/>
      <c r="Q191" s="5"/>
      <c r="R191" s="3"/>
      <c r="S191" s="1"/>
      <c r="T191" s="1"/>
      <c r="U191" s="1"/>
      <c r="V191" s="5"/>
      <c r="W191" s="5"/>
      <c r="X191" s="7"/>
      <c r="Y191" s="5"/>
      <c r="Z191" s="11"/>
      <c r="AA191" s="11"/>
      <c r="AB191" s="11"/>
    </row>
    <row r="192" spans="1:28" x14ac:dyDescent="0.25">
      <c r="A192" s="1"/>
      <c r="B192" s="1"/>
      <c r="C192" s="1"/>
      <c r="D192" s="1"/>
      <c r="E192" s="11"/>
      <c r="F192" s="11"/>
      <c r="G192" s="1"/>
      <c r="H192" s="1"/>
      <c r="I192" s="1"/>
      <c r="J192" s="5"/>
      <c r="K192" s="5"/>
      <c r="L192" s="3"/>
      <c r="M192" s="1"/>
      <c r="N192" s="1"/>
      <c r="O192" s="1"/>
      <c r="P192" s="5"/>
      <c r="Q192" s="5"/>
      <c r="R192" s="3"/>
      <c r="S192" s="1"/>
      <c r="T192" s="1"/>
      <c r="U192" s="1"/>
      <c r="V192" s="5"/>
      <c r="W192" s="5"/>
      <c r="X192" s="7"/>
      <c r="Y192" s="5"/>
      <c r="Z192" s="11"/>
      <c r="AA192" s="11"/>
      <c r="AB192" s="11"/>
    </row>
  </sheetData>
  <mergeCells count="2">
    <mergeCell ref="D1:E1"/>
    <mergeCell ref="Y1:Z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F3BB8-63BE-4A1A-A8B1-99AAE5E8DC89}">
  <dimension ref="A1:AC201"/>
  <sheetViews>
    <sheetView workbookViewId="0">
      <selection activeCell="E24" sqref="E24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224</v>
      </c>
      <c r="B1" s="1"/>
      <c r="C1" s="1"/>
      <c r="D1" s="56">
        <v>2022</v>
      </c>
      <c r="E1" s="57"/>
      <c r="F1" s="40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225</v>
      </c>
      <c r="B3" s="3" t="s">
        <v>226</v>
      </c>
      <c r="C3" s="3" t="s">
        <v>131</v>
      </c>
      <c r="D3" s="3">
        <v>160</v>
      </c>
      <c r="E3" s="12">
        <v>163000</v>
      </c>
      <c r="F3" s="12"/>
      <c r="G3" s="3">
        <v>138.26509999999999</v>
      </c>
      <c r="H3" s="3" t="s">
        <v>148</v>
      </c>
      <c r="I3" s="3">
        <v>25.3691</v>
      </c>
      <c r="J3" s="7">
        <v>994</v>
      </c>
      <c r="K3" s="7">
        <f>I3*J3</f>
        <v>25216.885399999999</v>
      </c>
      <c r="L3" s="3"/>
      <c r="M3" s="3"/>
      <c r="N3" s="3"/>
      <c r="O3" s="3"/>
      <c r="P3" s="7"/>
      <c r="Q3" s="7"/>
      <c r="R3" s="3"/>
      <c r="S3" s="3">
        <v>21.7349</v>
      </c>
      <c r="T3" s="3" t="s">
        <v>148</v>
      </c>
      <c r="U3" s="3">
        <v>18.412299999999998</v>
      </c>
      <c r="V3" s="7">
        <v>96.97</v>
      </c>
      <c r="W3" s="7">
        <f>U3*V3</f>
        <v>1785.4407309999999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93</v>
      </c>
      <c r="I4" s="3">
        <v>49.436599999999999</v>
      </c>
      <c r="J4" s="7">
        <v>1201</v>
      </c>
      <c r="K4" s="7">
        <f t="shared" ref="K4:K8" si="0">I4*J4</f>
        <v>59373.356599999999</v>
      </c>
      <c r="L4" s="3"/>
      <c r="M4" s="3"/>
      <c r="N4" s="3"/>
      <c r="O4" s="3"/>
      <c r="P4" s="7"/>
      <c r="Q4" s="7"/>
      <c r="R4" s="3"/>
      <c r="S4" s="3"/>
      <c r="T4" s="3" t="s">
        <v>93</v>
      </c>
      <c r="U4" s="3">
        <v>2.6633</v>
      </c>
      <c r="V4" s="7">
        <v>96.97</v>
      </c>
      <c r="W4" s="7">
        <f t="shared" ref="W4:W5" si="1">U4*V4</f>
        <v>258.260201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97</v>
      </c>
      <c r="I5" s="3">
        <v>9.5938999999999997</v>
      </c>
      <c r="J5" s="7">
        <v>897</v>
      </c>
      <c r="K5" s="7">
        <f t="shared" si="0"/>
        <v>8605.7282999999989</v>
      </c>
      <c r="L5" s="3"/>
      <c r="M5" s="3"/>
      <c r="N5" s="3"/>
      <c r="O5" s="3"/>
      <c r="P5" s="7"/>
      <c r="Q5" s="7"/>
      <c r="R5" s="3"/>
      <c r="S5" s="3"/>
      <c r="T5" s="3" t="s">
        <v>100</v>
      </c>
      <c r="U5" s="3">
        <v>0.6593</v>
      </c>
      <c r="V5" s="7">
        <v>96.97</v>
      </c>
      <c r="W5" s="7">
        <f t="shared" si="1"/>
        <v>63.932321000000002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122</v>
      </c>
      <c r="I6" s="3">
        <v>3.0926999999999998</v>
      </c>
      <c r="J6" s="7">
        <v>1325</v>
      </c>
      <c r="K6" s="7">
        <f t="shared" si="0"/>
        <v>4097.8274999999994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100</v>
      </c>
      <c r="I7" s="3">
        <v>48.7117</v>
      </c>
      <c r="J7" s="7">
        <v>1159</v>
      </c>
      <c r="K7" s="7">
        <f t="shared" si="0"/>
        <v>56456.8603</v>
      </c>
      <c r="L7" s="3"/>
      <c r="M7" s="3"/>
      <c r="N7" s="3"/>
      <c r="O7" s="3"/>
      <c r="P7" s="7"/>
      <c r="Q7" s="7"/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63</v>
      </c>
      <c r="I8" s="3">
        <v>2.0611000000000002</v>
      </c>
      <c r="J8" s="7">
        <v>386</v>
      </c>
      <c r="K8" s="7">
        <f t="shared" si="0"/>
        <v>795.58460000000002</v>
      </c>
      <c r="L8" s="3"/>
      <c r="M8" s="3"/>
      <c r="N8" s="3"/>
      <c r="O8" s="3"/>
      <c r="P8" s="7"/>
      <c r="Q8" s="7"/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138.26510000000002</v>
      </c>
      <c r="J9" s="7"/>
      <c r="K9" s="7">
        <f>SUM(K3:K8)</f>
        <v>154546.2427</v>
      </c>
      <c r="L9" s="3"/>
      <c r="M9" s="3"/>
      <c r="N9" s="3"/>
      <c r="O9" s="3"/>
      <c r="P9" s="7"/>
      <c r="Q9" s="7"/>
      <c r="R9" s="3"/>
      <c r="S9" s="3"/>
      <c r="T9" s="3"/>
      <c r="U9" s="14">
        <f>SUM(U3:U5)</f>
        <v>21.734899999999996</v>
      </c>
      <c r="V9" s="7"/>
      <c r="W9" s="7">
        <f>SUM(W3:W5)</f>
        <v>2107.633253</v>
      </c>
      <c r="X9" s="7"/>
      <c r="Y9" s="7">
        <f>K9+W9</f>
        <v>156653.87595300001</v>
      </c>
      <c r="Z9" s="12">
        <v>156700</v>
      </c>
      <c r="AA9" s="12">
        <v>163000</v>
      </c>
      <c r="AB9" s="12">
        <f>Z9-AA9</f>
        <v>-6300</v>
      </c>
    </row>
    <row r="10" spans="1:28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8" x14ac:dyDescent="0.25">
      <c r="A11" s="3" t="s">
        <v>227</v>
      </c>
      <c r="B11" s="3" t="s">
        <v>228</v>
      </c>
      <c r="C11" s="3" t="s">
        <v>131</v>
      </c>
      <c r="D11" s="3">
        <v>160</v>
      </c>
      <c r="E11" s="12">
        <v>198700</v>
      </c>
      <c r="F11" s="12"/>
      <c r="G11" s="3">
        <v>159.6739</v>
      </c>
      <c r="H11" s="3" t="s">
        <v>93</v>
      </c>
      <c r="I11" s="3">
        <v>79.778499999999994</v>
      </c>
      <c r="J11" s="7">
        <v>1201</v>
      </c>
      <c r="K11" s="7">
        <f>I11*J11</f>
        <v>95813.978499999997</v>
      </c>
      <c r="L11" s="3"/>
      <c r="M11" s="3"/>
      <c r="N11" s="3"/>
      <c r="O11" s="3"/>
      <c r="P11" s="7"/>
      <c r="Q11" s="7"/>
      <c r="R11" s="3"/>
      <c r="S11" s="3">
        <v>0.3261</v>
      </c>
      <c r="T11" s="3" t="s">
        <v>95</v>
      </c>
      <c r="U11" s="3">
        <v>0.3261</v>
      </c>
      <c r="V11" s="7">
        <v>96.97</v>
      </c>
      <c r="W11" s="7">
        <f>U11*V11</f>
        <v>31.621917</v>
      </c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97</v>
      </c>
      <c r="I12" s="3">
        <v>24.584599999999998</v>
      </c>
      <c r="J12" s="7">
        <v>897</v>
      </c>
      <c r="K12" s="7">
        <f t="shared" ref="K12:K15" si="2">I12*J12</f>
        <v>22052.386199999997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95</v>
      </c>
      <c r="I13" s="3">
        <v>0.75600000000000001</v>
      </c>
      <c r="J13" s="7">
        <v>704</v>
      </c>
      <c r="K13" s="7">
        <f t="shared" si="2"/>
        <v>532.22400000000005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122</v>
      </c>
      <c r="I14" s="3">
        <v>53.343699999999998</v>
      </c>
      <c r="J14" s="7">
        <v>1325</v>
      </c>
      <c r="K14" s="7">
        <f t="shared" si="2"/>
        <v>70680.402499999997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63</v>
      </c>
      <c r="I15" s="3">
        <v>1.2111000000000001</v>
      </c>
      <c r="J15" s="7">
        <v>386</v>
      </c>
      <c r="K15" s="7">
        <f t="shared" si="2"/>
        <v>467.4846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/>
      <c r="I16" s="3">
        <f>SUM(I11:I15)</f>
        <v>159.67389999999997</v>
      </c>
      <c r="J16" s="7"/>
      <c r="K16" s="7">
        <f>SUM(K11:K15)</f>
        <v>189546.47579999999</v>
      </c>
      <c r="L16" s="3"/>
      <c r="M16" s="3"/>
      <c r="N16" s="3"/>
      <c r="O16" s="3"/>
      <c r="P16" s="7"/>
      <c r="Q16" s="7"/>
      <c r="R16" s="3"/>
      <c r="S16" s="3"/>
      <c r="T16" s="3"/>
      <c r="U16" s="3">
        <v>0.3261</v>
      </c>
      <c r="V16" s="7"/>
      <c r="W16" s="7">
        <v>31.62</v>
      </c>
      <c r="X16" s="7"/>
      <c r="Y16" s="7">
        <f>K16+W16</f>
        <v>189578.09579999998</v>
      </c>
      <c r="Z16" s="12">
        <v>189600</v>
      </c>
      <c r="AA16" s="12">
        <v>198700</v>
      </c>
      <c r="AB16" s="12">
        <f>Z16-AA16</f>
        <v>-9100</v>
      </c>
    </row>
    <row r="17" spans="1:28" x14ac:dyDescent="0.25">
      <c r="A17" s="29"/>
      <c r="B17" s="29"/>
      <c r="C17" s="29"/>
      <c r="D17" s="29"/>
      <c r="E17" s="33"/>
      <c r="F17" s="33"/>
      <c r="G17" s="29"/>
      <c r="H17" s="29"/>
      <c r="I17" s="29"/>
      <c r="J17" s="19"/>
      <c r="K17" s="19"/>
      <c r="L17" s="29"/>
      <c r="M17" s="29"/>
      <c r="N17" s="29"/>
      <c r="O17" s="29"/>
      <c r="P17" s="19"/>
      <c r="Q17" s="19"/>
      <c r="R17" s="29"/>
      <c r="S17" s="29"/>
      <c r="T17" s="29"/>
      <c r="U17" s="29"/>
      <c r="V17" s="19"/>
      <c r="W17" s="19"/>
      <c r="X17" s="19"/>
      <c r="Y17" s="19"/>
      <c r="Z17" s="33"/>
      <c r="AA17" s="33"/>
      <c r="AB17" s="33"/>
    </row>
    <row r="18" spans="1:28" x14ac:dyDescent="0.25">
      <c r="A18" s="3" t="s">
        <v>229</v>
      </c>
      <c r="B18" s="3" t="s">
        <v>230</v>
      </c>
      <c r="C18" s="3" t="s">
        <v>131</v>
      </c>
      <c r="D18" s="3">
        <v>160</v>
      </c>
      <c r="E18" s="12">
        <v>181500</v>
      </c>
      <c r="F18" s="12"/>
      <c r="G18" s="3">
        <v>149.23519999999999</v>
      </c>
      <c r="H18" s="3" t="s">
        <v>148</v>
      </c>
      <c r="I18" s="3">
        <v>0.1167</v>
      </c>
      <c r="J18" s="7">
        <v>994</v>
      </c>
      <c r="K18" s="7">
        <f>I18*J18</f>
        <v>115.99979999999999</v>
      </c>
      <c r="L18" s="3"/>
      <c r="M18" s="3"/>
      <c r="N18" s="3"/>
      <c r="O18" s="3"/>
      <c r="P18" s="7"/>
      <c r="Q18" s="7"/>
      <c r="R18" s="3"/>
      <c r="S18" s="3">
        <v>10.764799999999999</v>
      </c>
      <c r="T18" s="3" t="s">
        <v>93</v>
      </c>
      <c r="U18" s="3">
        <v>0.75590000000000002</v>
      </c>
      <c r="V18" s="7">
        <v>96.97</v>
      </c>
      <c r="W18" s="7">
        <f>U18*V18</f>
        <v>73.299622999999997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93</v>
      </c>
      <c r="I19" s="3">
        <v>56.537199999999999</v>
      </c>
      <c r="J19" s="7">
        <v>1201</v>
      </c>
      <c r="K19" s="7">
        <f t="shared" ref="K19:K25" si="3">I19*J19</f>
        <v>67901.177200000006</v>
      </c>
      <c r="L19" s="3"/>
      <c r="M19" s="3"/>
      <c r="N19" s="3"/>
      <c r="O19" s="3"/>
      <c r="P19" s="7"/>
      <c r="Q19" s="7"/>
      <c r="R19" s="3"/>
      <c r="S19" s="3"/>
      <c r="T19" s="3" t="s">
        <v>95</v>
      </c>
      <c r="U19" s="3">
        <v>8.6494</v>
      </c>
      <c r="V19" s="7">
        <v>96.97</v>
      </c>
      <c r="W19" s="7">
        <f t="shared" ref="W19:W20" si="4">U19*V19</f>
        <v>838.73231799999996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97</v>
      </c>
      <c r="I20" s="3">
        <v>7.5991</v>
      </c>
      <c r="J20" s="7">
        <v>897</v>
      </c>
      <c r="K20" s="7">
        <f t="shared" si="3"/>
        <v>6816.3927000000003</v>
      </c>
      <c r="L20" s="3"/>
      <c r="M20" s="3"/>
      <c r="N20" s="3"/>
      <c r="O20" s="3"/>
      <c r="P20" s="7"/>
      <c r="Q20" s="7"/>
      <c r="R20" s="3"/>
      <c r="S20" s="3"/>
      <c r="T20" s="3" t="s">
        <v>122</v>
      </c>
      <c r="U20" s="3">
        <v>1.3594999999999999</v>
      </c>
      <c r="V20" s="7">
        <v>96.97</v>
      </c>
      <c r="W20" s="7">
        <f t="shared" si="4"/>
        <v>131.830715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95</v>
      </c>
      <c r="I21" s="3">
        <v>3.641</v>
      </c>
      <c r="J21" s="7">
        <v>704</v>
      </c>
      <c r="K21" s="7">
        <f t="shared" si="3"/>
        <v>2563.2640000000001</v>
      </c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122</v>
      </c>
      <c r="I22" s="3">
        <v>50.5623</v>
      </c>
      <c r="J22" s="7">
        <v>1325</v>
      </c>
      <c r="K22" s="7">
        <f t="shared" si="3"/>
        <v>66995.047500000001</v>
      </c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96</v>
      </c>
      <c r="I23" s="3">
        <v>18.550699999999999</v>
      </c>
      <c r="J23" s="7">
        <v>1077</v>
      </c>
      <c r="K23" s="7">
        <f t="shared" si="3"/>
        <v>19979.103899999998</v>
      </c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 t="s">
        <v>142</v>
      </c>
      <c r="I24" s="3">
        <v>8.8430999999999997</v>
      </c>
      <c r="J24" s="7">
        <v>649</v>
      </c>
      <c r="K24" s="7">
        <f t="shared" si="3"/>
        <v>5739.1719000000003</v>
      </c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63</v>
      </c>
      <c r="I25" s="3">
        <v>3.3851</v>
      </c>
      <c r="J25" s="7">
        <v>386</v>
      </c>
      <c r="K25" s="7">
        <f t="shared" si="3"/>
        <v>1306.6486</v>
      </c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>
        <f>SUM(I18:I25)</f>
        <v>149.23519999999999</v>
      </c>
      <c r="J26" s="7"/>
      <c r="K26" s="7">
        <f>SUM(K18:K25)</f>
        <v>171416.80559999996</v>
      </c>
      <c r="L26" s="3"/>
      <c r="M26" s="3"/>
      <c r="N26" s="3"/>
      <c r="O26" s="3"/>
      <c r="P26" s="7"/>
      <c r="Q26" s="7"/>
      <c r="R26" s="3"/>
      <c r="S26" s="3"/>
      <c r="T26" s="3"/>
      <c r="U26" s="3">
        <f>SUM(U18:U20)</f>
        <v>10.764800000000001</v>
      </c>
      <c r="V26" s="7"/>
      <c r="W26" s="7">
        <f>SUM(W18:W20)</f>
        <v>1043.862656</v>
      </c>
      <c r="X26" s="7"/>
      <c r="Y26" s="7">
        <f>K26+W26</f>
        <v>172460.66825599998</v>
      </c>
      <c r="Z26" s="12">
        <v>172500</v>
      </c>
      <c r="AA26" s="12">
        <v>181500</v>
      </c>
      <c r="AB26" s="12">
        <f>Z26-AA26</f>
        <v>-9000</v>
      </c>
    </row>
    <row r="27" spans="1:28" s="4" customFormat="1" x14ac:dyDescent="0.25">
      <c r="A27" s="29"/>
      <c r="B27" s="29"/>
      <c r="C27" s="29"/>
      <c r="D27" s="29"/>
      <c r="E27" s="33"/>
      <c r="F27" s="33"/>
      <c r="G27" s="29"/>
      <c r="H27" s="29"/>
      <c r="I27" s="29"/>
      <c r="J27" s="19"/>
      <c r="K27" s="19"/>
      <c r="L27" s="29"/>
      <c r="M27" s="29"/>
      <c r="N27" s="29"/>
      <c r="O27" s="29"/>
      <c r="P27" s="19"/>
      <c r="Q27" s="19"/>
      <c r="R27" s="29"/>
      <c r="S27" s="29"/>
      <c r="T27" s="29"/>
      <c r="U27" s="29"/>
      <c r="V27" s="19"/>
      <c r="W27" s="19"/>
      <c r="X27" s="19"/>
      <c r="Y27" s="19"/>
      <c r="Z27" s="33"/>
      <c r="AA27" s="33"/>
      <c r="AB27" s="33"/>
    </row>
    <row r="28" spans="1:28" x14ac:dyDescent="0.25">
      <c r="A28" s="3" t="s">
        <v>231</v>
      </c>
      <c r="B28" s="3" t="s">
        <v>232</v>
      </c>
      <c r="C28" s="3" t="s">
        <v>131</v>
      </c>
      <c r="D28" s="3">
        <v>157</v>
      </c>
      <c r="E28" s="12">
        <v>185700</v>
      </c>
      <c r="F28" s="12"/>
      <c r="G28" s="3">
        <v>152.68510000000001</v>
      </c>
      <c r="H28" s="3" t="s">
        <v>93</v>
      </c>
      <c r="I28" s="3">
        <v>110.2929</v>
      </c>
      <c r="J28" s="7">
        <v>1201</v>
      </c>
      <c r="K28" s="7">
        <f>I28*J28</f>
        <v>132461.77290000001</v>
      </c>
      <c r="L28" s="3"/>
      <c r="M28" s="3"/>
      <c r="N28" s="3"/>
      <c r="O28" s="3"/>
      <c r="P28" s="7"/>
      <c r="Q28" s="7"/>
      <c r="R28" s="3"/>
      <c r="S28" s="3">
        <v>7.3148999999999997</v>
      </c>
      <c r="T28" s="3" t="s">
        <v>93</v>
      </c>
      <c r="U28" s="3">
        <v>1.3242</v>
      </c>
      <c r="V28" s="7">
        <v>96.97</v>
      </c>
      <c r="W28" s="7">
        <f>U28*V28</f>
        <v>128.40767400000001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97</v>
      </c>
      <c r="I29" s="3">
        <v>11.244400000000001</v>
      </c>
      <c r="J29" s="7">
        <v>897</v>
      </c>
      <c r="K29" s="7">
        <f t="shared" ref="K29:K33" si="5">I29*J29</f>
        <v>10086.2268</v>
      </c>
      <c r="L29" s="3"/>
      <c r="M29" s="3"/>
      <c r="N29" s="3"/>
      <c r="O29" s="3"/>
      <c r="P29" s="7"/>
      <c r="Q29" s="7"/>
      <c r="R29" s="3"/>
      <c r="S29" s="3"/>
      <c r="T29" s="3" t="s">
        <v>95</v>
      </c>
      <c r="U29" s="3">
        <v>3.6196999999999999</v>
      </c>
      <c r="V29" s="7">
        <v>96.97</v>
      </c>
      <c r="W29" s="7">
        <f t="shared" ref="W29:W31" si="6">U29*V29</f>
        <v>351.00230899999997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95</v>
      </c>
      <c r="I30" s="3">
        <v>3.0124</v>
      </c>
      <c r="J30" s="7">
        <v>704</v>
      </c>
      <c r="K30" s="7">
        <f t="shared" si="5"/>
        <v>2120.7296000000001</v>
      </c>
      <c r="L30" s="3"/>
      <c r="M30" s="3"/>
      <c r="N30" s="3"/>
      <c r="O30" s="3"/>
      <c r="P30" s="7"/>
      <c r="Q30" s="7"/>
      <c r="R30" s="3"/>
      <c r="S30" s="3"/>
      <c r="T30" s="3" t="s">
        <v>122</v>
      </c>
      <c r="U30" s="3">
        <v>1.41</v>
      </c>
      <c r="V30" s="7">
        <v>96.97</v>
      </c>
      <c r="W30" s="7">
        <f t="shared" si="6"/>
        <v>136.7277</v>
      </c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 t="s">
        <v>122</v>
      </c>
      <c r="I31" s="3">
        <v>16.635899999999999</v>
      </c>
      <c r="J31" s="7">
        <v>1325</v>
      </c>
      <c r="K31" s="7">
        <f t="shared" si="5"/>
        <v>22042.567500000001</v>
      </c>
      <c r="L31" s="3"/>
      <c r="M31" s="3"/>
      <c r="N31" s="3"/>
      <c r="O31" s="3"/>
      <c r="P31" s="7"/>
      <c r="Q31" s="7"/>
      <c r="R31" s="3"/>
      <c r="S31" s="3"/>
      <c r="T31" s="3" t="s">
        <v>96</v>
      </c>
      <c r="U31" s="3">
        <v>0.69389999999999996</v>
      </c>
      <c r="V31" s="7">
        <v>96.97</v>
      </c>
      <c r="W31" s="7">
        <f t="shared" si="6"/>
        <v>67.287482999999995</v>
      </c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 t="s">
        <v>96</v>
      </c>
      <c r="I32" s="3">
        <v>7.9038000000000004</v>
      </c>
      <c r="J32" s="7">
        <v>1077</v>
      </c>
      <c r="K32" s="7">
        <f t="shared" si="5"/>
        <v>8512.392600000001</v>
      </c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63</v>
      </c>
      <c r="I33" s="3">
        <v>0.86280000000000001</v>
      </c>
      <c r="J33" s="7">
        <v>386</v>
      </c>
      <c r="K33" s="7">
        <f t="shared" si="5"/>
        <v>333.04079999999999</v>
      </c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>
        <f>SUM(I28:I33)</f>
        <v>149.95219999999998</v>
      </c>
      <c r="J34" s="7"/>
      <c r="K34" s="7">
        <f>SUM(K28:K33)</f>
        <v>175556.73019999999</v>
      </c>
      <c r="L34" s="3"/>
      <c r="M34" s="3"/>
      <c r="N34" s="3"/>
      <c r="O34" s="3"/>
      <c r="P34" s="7"/>
      <c r="Q34" s="7"/>
      <c r="R34" s="3"/>
      <c r="S34" s="3"/>
      <c r="T34" s="3"/>
      <c r="U34" s="3">
        <f>SUM(U28:U31)</f>
        <v>7.0478000000000005</v>
      </c>
      <c r="V34" s="7"/>
      <c r="W34" s="7">
        <f>SUM(W28:W31)</f>
        <v>683.42516599999999</v>
      </c>
      <c r="X34" s="7"/>
      <c r="Y34" s="7">
        <f>K34+W34</f>
        <v>176240.15536599999</v>
      </c>
      <c r="Z34" s="12">
        <v>176200</v>
      </c>
      <c r="AA34" s="12">
        <v>185700</v>
      </c>
      <c r="AB34" s="12">
        <f>Z34-AA34</f>
        <v>-9500</v>
      </c>
    </row>
    <row r="35" spans="1:28" s="4" customFormat="1" x14ac:dyDescent="0.25">
      <c r="A35" s="29"/>
      <c r="B35" s="29"/>
      <c r="C35" s="29"/>
      <c r="D35" s="29"/>
      <c r="E35" s="33"/>
      <c r="F35" s="33"/>
      <c r="G35" s="29"/>
      <c r="H35" s="29"/>
      <c r="I35" s="29"/>
      <c r="J35" s="19"/>
      <c r="K35" s="19"/>
      <c r="L35" s="29"/>
      <c r="M35" s="29"/>
      <c r="N35" s="29"/>
      <c r="O35" s="29"/>
      <c r="P35" s="19"/>
      <c r="Q35" s="19"/>
      <c r="R35" s="29"/>
      <c r="S35" s="29"/>
      <c r="T35" s="29"/>
      <c r="U35" s="29"/>
      <c r="V35" s="19"/>
      <c r="W35" s="19"/>
      <c r="X35" s="19"/>
      <c r="Y35" s="19"/>
      <c r="Z35" s="33"/>
      <c r="AA35" s="33"/>
      <c r="AB35" s="33"/>
    </row>
    <row r="36" spans="1:28" x14ac:dyDescent="0.25">
      <c r="A36" s="3" t="s">
        <v>233</v>
      </c>
      <c r="B36" s="3" t="s">
        <v>234</v>
      </c>
      <c r="C36" s="3" t="s">
        <v>131</v>
      </c>
      <c r="D36" s="3">
        <v>160</v>
      </c>
      <c r="E36" s="12">
        <v>186700</v>
      </c>
      <c r="F36" s="12"/>
      <c r="G36" s="3">
        <v>152.68510000000001</v>
      </c>
      <c r="H36" s="3" t="s">
        <v>93</v>
      </c>
      <c r="I36" s="3">
        <v>70.756200000000007</v>
      </c>
      <c r="J36" s="7">
        <v>1201</v>
      </c>
      <c r="K36" s="7">
        <f>I36*J36</f>
        <v>84978.196200000006</v>
      </c>
      <c r="L36" s="3"/>
      <c r="M36" s="3"/>
      <c r="N36" s="3"/>
      <c r="O36" s="3"/>
      <c r="P36" s="7"/>
      <c r="Q36" s="7"/>
      <c r="R36" s="3"/>
      <c r="S36" s="3">
        <v>7.3148999999999997</v>
      </c>
      <c r="T36" s="3" t="s">
        <v>93</v>
      </c>
      <c r="U36" s="3">
        <v>0.73060000000000003</v>
      </c>
      <c r="V36" s="7">
        <v>96.97</v>
      </c>
      <c r="W36" s="7">
        <f>U36*V36</f>
        <v>70.846282000000002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97</v>
      </c>
      <c r="I37" s="3">
        <v>1.3147</v>
      </c>
      <c r="J37" s="7">
        <v>897</v>
      </c>
      <c r="K37" s="7">
        <f t="shared" ref="K37:K42" si="7">I37*J37</f>
        <v>1179.2859000000001</v>
      </c>
      <c r="L37" s="3"/>
      <c r="M37" s="3"/>
      <c r="N37" s="3"/>
      <c r="O37" s="3"/>
      <c r="P37" s="7"/>
      <c r="Q37" s="7"/>
      <c r="R37" s="3"/>
      <c r="S37" s="3"/>
      <c r="T37" s="3" t="s">
        <v>95</v>
      </c>
      <c r="U37" s="3">
        <v>5.6138000000000003</v>
      </c>
      <c r="V37" s="7">
        <v>96.97</v>
      </c>
      <c r="W37" s="7">
        <f t="shared" ref="W37:W39" si="8">U37*V37</f>
        <v>544.37018599999999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95</v>
      </c>
      <c r="I38" s="3">
        <v>2.7389000000000001</v>
      </c>
      <c r="J38" s="7">
        <v>704</v>
      </c>
      <c r="K38" s="7">
        <f t="shared" si="7"/>
        <v>1928.1856</v>
      </c>
      <c r="L38" s="3"/>
      <c r="M38" s="3"/>
      <c r="N38" s="3"/>
      <c r="O38" s="3"/>
      <c r="P38" s="7"/>
      <c r="Q38" s="7"/>
      <c r="R38" s="3"/>
      <c r="S38" s="3"/>
      <c r="T38" s="3" t="s">
        <v>122</v>
      </c>
      <c r="U38" s="3">
        <v>0.46460000000000001</v>
      </c>
      <c r="V38" s="7">
        <v>96.97</v>
      </c>
      <c r="W38" s="7">
        <f t="shared" si="8"/>
        <v>45.052261999999999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122</v>
      </c>
      <c r="I39" s="3">
        <v>43.254399999999997</v>
      </c>
      <c r="J39" s="7">
        <v>1325</v>
      </c>
      <c r="K39" s="7">
        <f t="shared" si="7"/>
        <v>57312.079999999994</v>
      </c>
      <c r="L39" s="3"/>
      <c r="M39" s="3"/>
      <c r="N39" s="3"/>
      <c r="O39" s="3"/>
      <c r="P39" s="7"/>
      <c r="Q39" s="7"/>
      <c r="R39" s="3"/>
      <c r="S39" s="3"/>
      <c r="T39" s="3" t="s">
        <v>96</v>
      </c>
      <c r="U39" s="3">
        <v>0.50590000000000002</v>
      </c>
      <c r="V39" s="7">
        <v>96.97</v>
      </c>
      <c r="W39" s="7">
        <f t="shared" si="8"/>
        <v>49.057123000000004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100</v>
      </c>
      <c r="I40" s="3">
        <v>5.7092999999999998</v>
      </c>
      <c r="J40" s="7">
        <v>1159</v>
      </c>
      <c r="K40" s="7">
        <f t="shared" si="7"/>
        <v>6617.0787</v>
      </c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221</v>
      </c>
      <c r="I41" s="3">
        <v>25.171500000000002</v>
      </c>
      <c r="J41" s="7">
        <v>1077</v>
      </c>
      <c r="K41" s="7">
        <f t="shared" si="7"/>
        <v>27109.705500000004</v>
      </c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 t="s">
        <v>63</v>
      </c>
      <c r="I42" s="3">
        <v>3.7401</v>
      </c>
      <c r="J42" s="7">
        <v>386</v>
      </c>
      <c r="K42" s="7">
        <f t="shared" si="7"/>
        <v>1443.6786</v>
      </c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>
        <f>SUM(I36:I42)</f>
        <v>152.68510000000001</v>
      </c>
      <c r="J43" s="7"/>
      <c r="K43" s="7">
        <f>SUM(K36:K42)</f>
        <v>180568.21050000004</v>
      </c>
      <c r="L43" s="3"/>
      <c r="M43" s="3"/>
      <c r="N43" s="3"/>
      <c r="O43" s="3"/>
      <c r="P43" s="7"/>
      <c r="Q43" s="7"/>
      <c r="R43" s="3"/>
      <c r="S43" s="3"/>
      <c r="T43" s="3"/>
      <c r="U43" s="3">
        <f>SUM(U36:U39)</f>
        <v>7.3148999999999997</v>
      </c>
      <c r="V43" s="7"/>
      <c r="W43" s="7">
        <f>SUM(W36:W39)</f>
        <v>709.32585300000005</v>
      </c>
      <c r="X43" s="7"/>
      <c r="Y43" s="7">
        <f>K43+W43</f>
        <v>181277.53635300003</v>
      </c>
      <c r="Z43" s="12">
        <v>181300</v>
      </c>
      <c r="AA43" s="12">
        <v>186700</v>
      </c>
      <c r="AB43" s="12">
        <f>Z43-AA43</f>
        <v>-5400</v>
      </c>
    </row>
    <row r="44" spans="1:28" s="4" customFormat="1" x14ac:dyDescent="0.25">
      <c r="A44" s="29"/>
      <c r="B44" s="29"/>
      <c r="C44" s="29"/>
      <c r="D44" s="29"/>
      <c r="E44" s="33"/>
      <c r="F44" s="33"/>
      <c r="G44" s="29"/>
      <c r="H44" s="29"/>
      <c r="I44" s="29"/>
      <c r="J44" s="19"/>
      <c r="K44" s="19"/>
      <c r="L44" s="29"/>
      <c r="M44" s="29"/>
      <c r="N44" s="29"/>
      <c r="O44" s="29"/>
      <c r="P44" s="19"/>
      <c r="Q44" s="19"/>
      <c r="R44" s="29"/>
      <c r="S44" s="29"/>
      <c r="T44" s="29"/>
      <c r="U44" s="29"/>
      <c r="V44" s="19"/>
      <c r="W44" s="19"/>
      <c r="X44" s="19"/>
      <c r="Y44" s="19"/>
      <c r="Z44" s="33"/>
      <c r="AA44" s="33"/>
      <c r="AB44" s="33"/>
    </row>
    <row r="45" spans="1:28" s="4" customFormat="1" x14ac:dyDescent="0.25">
      <c r="A45" s="3" t="s">
        <v>235</v>
      </c>
      <c r="B45" s="3" t="s">
        <v>236</v>
      </c>
      <c r="C45" s="3" t="s">
        <v>131</v>
      </c>
      <c r="D45" s="3">
        <v>160</v>
      </c>
      <c r="E45" s="12">
        <v>168200</v>
      </c>
      <c r="F45" s="12"/>
      <c r="G45" s="3">
        <v>134.53559999999999</v>
      </c>
      <c r="H45" s="3" t="s">
        <v>93</v>
      </c>
      <c r="I45" s="3">
        <v>64.859800000000007</v>
      </c>
      <c r="J45" s="7">
        <v>1201</v>
      </c>
      <c r="K45" s="7">
        <f>I45*J45</f>
        <v>77896.619800000015</v>
      </c>
      <c r="L45" s="3"/>
      <c r="M45" s="3"/>
      <c r="N45" s="3"/>
      <c r="O45" s="3"/>
      <c r="P45" s="7"/>
      <c r="Q45" s="7"/>
      <c r="R45" s="3"/>
      <c r="S45" s="3">
        <v>25.464400000000001</v>
      </c>
      <c r="T45" s="3" t="s">
        <v>93</v>
      </c>
      <c r="U45" s="3">
        <v>15.078799999999999</v>
      </c>
      <c r="V45" s="7">
        <v>96.97</v>
      </c>
      <c r="W45" s="7">
        <f>U45*V45</f>
        <v>1462.1912359999999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97</v>
      </c>
      <c r="I46" s="3">
        <v>24.6754</v>
      </c>
      <c r="J46" s="7">
        <v>897</v>
      </c>
      <c r="K46" s="7">
        <f t="shared" ref="K46:K50" si="9">I46*J46</f>
        <v>22133.8338</v>
      </c>
      <c r="L46" s="3"/>
      <c r="M46" s="3"/>
      <c r="N46" s="3"/>
      <c r="O46" s="3"/>
      <c r="P46" s="7"/>
      <c r="Q46" s="7"/>
      <c r="R46" s="3"/>
      <c r="S46" s="3"/>
      <c r="T46" s="3" t="s">
        <v>97</v>
      </c>
      <c r="U46" s="3">
        <v>5.0133999999999999</v>
      </c>
      <c r="V46" s="7">
        <v>96.97</v>
      </c>
      <c r="W46" s="7">
        <f t="shared" ref="W46:W48" si="10">U46*V46</f>
        <v>486.14939799999996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95</v>
      </c>
      <c r="I47" s="3">
        <v>11.151</v>
      </c>
      <c r="J47" s="7">
        <v>704</v>
      </c>
      <c r="K47" s="7">
        <f t="shared" si="9"/>
        <v>7850.3040000000001</v>
      </c>
      <c r="L47" s="3"/>
      <c r="M47" s="3"/>
      <c r="N47" s="3"/>
      <c r="O47" s="3"/>
      <c r="P47" s="7"/>
      <c r="Q47" s="7"/>
      <c r="R47" s="3"/>
      <c r="S47" s="3"/>
      <c r="T47" s="3" t="s">
        <v>95</v>
      </c>
      <c r="U47" s="3">
        <v>3.7355999999999998</v>
      </c>
      <c r="V47" s="7">
        <v>96.97</v>
      </c>
      <c r="W47" s="7">
        <f t="shared" si="10"/>
        <v>362.24113199999999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122</v>
      </c>
      <c r="I48" s="3">
        <v>28.295500000000001</v>
      </c>
      <c r="J48" s="7">
        <v>1325</v>
      </c>
      <c r="K48" s="7">
        <f t="shared" si="9"/>
        <v>37491.537499999999</v>
      </c>
      <c r="L48" s="3"/>
      <c r="M48" s="3"/>
      <c r="N48" s="3"/>
      <c r="O48" s="3"/>
      <c r="P48" s="7"/>
      <c r="Q48" s="7"/>
      <c r="R48" s="3"/>
      <c r="S48" s="3"/>
      <c r="T48" s="3" t="s">
        <v>63</v>
      </c>
      <c r="U48" s="3">
        <v>1.6366000000000001</v>
      </c>
      <c r="V48" s="7">
        <v>96.97</v>
      </c>
      <c r="W48" s="7">
        <f t="shared" si="10"/>
        <v>158.70110199999999</v>
      </c>
      <c r="X48" s="7"/>
      <c r="Y48" s="7"/>
      <c r="Z48" s="12"/>
      <c r="AA48" s="12"/>
      <c r="AB48" s="12"/>
    </row>
    <row r="49" spans="1:29" x14ac:dyDescent="0.25">
      <c r="A49" s="3"/>
      <c r="B49" s="3"/>
      <c r="C49" s="3"/>
      <c r="D49" s="3"/>
      <c r="E49" s="12"/>
      <c r="F49" s="12"/>
      <c r="G49" s="3"/>
      <c r="H49" s="3" t="s">
        <v>96</v>
      </c>
      <c r="I49" s="3">
        <v>4.6235999999999997</v>
      </c>
      <c r="J49" s="7">
        <v>1077</v>
      </c>
      <c r="K49" s="7">
        <f t="shared" si="9"/>
        <v>4979.6171999999997</v>
      </c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9" x14ac:dyDescent="0.25">
      <c r="A50" s="3"/>
      <c r="B50" s="3"/>
      <c r="C50" s="3"/>
      <c r="D50" s="3"/>
      <c r="E50" s="12"/>
      <c r="F50" s="12"/>
      <c r="G50" s="3"/>
      <c r="H50" s="3" t="s">
        <v>63</v>
      </c>
      <c r="I50" s="3">
        <v>0.93030000000000002</v>
      </c>
      <c r="J50" s="7">
        <v>386</v>
      </c>
      <c r="K50" s="7">
        <f t="shared" si="9"/>
        <v>359.0958</v>
      </c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9" x14ac:dyDescent="0.25">
      <c r="A51" s="3" t="s">
        <v>145</v>
      </c>
      <c r="B51" s="3"/>
      <c r="C51" s="3"/>
      <c r="D51" s="3"/>
      <c r="E51" s="12"/>
      <c r="F51" s="12"/>
      <c r="G51" s="3"/>
      <c r="H51" s="3"/>
      <c r="I51" s="3">
        <f>SUM(I45:I50)</f>
        <v>134.53559999999999</v>
      </c>
      <c r="J51" s="7"/>
      <c r="K51" s="7">
        <f>SUM(K45:K50)</f>
        <v>150711.00810000004</v>
      </c>
      <c r="L51" s="3"/>
      <c r="M51" s="3"/>
      <c r="N51" s="3"/>
      <c r="O51" s="3"/>
      <c r="P51" s="7"/>
      <c r="Q51" s="7"/>
      <c r="R51" s="3"/>
      <c r="S51" s="3"/>
      <c r="T51" s="3"/>
      <c r="U51" s="3">
        <f>SUM(U45:U48)</f>
        <v>25.464399999999998</v>
      </c>
      <c r="V51" s="7"/>
      <c r="W51" s="7">
        <f>SUM(W45:W48)</f>
        <v>2469.2828679999998</v>
      </c>
      <c r="X51" s="7"/>
      <c r="Y51" s="7">
        <f>K51+W51</f>
        <v>153180.29096800004</v>
      </c>
      <c r="Z51" s="12">
        <v>153200</v>
      </c>
      <c r="AA51" s="12">
        <v>168200</v>
      </c>
      <c r="AB51" s="12">
        <f>Z51-AA51</f>
        <v>-15000</v>
      </c>
    </row>
    <row r="52" spans="1:29" x14ac:dyDescent="0.25">
      <c r="A52" s="29"/>
      <c r="B52" s="29"/>
      <c r="C52" s="29"/>
      <c r="D52" s="29"/>
      <c r="E52" s="33"/>
      <c r="F52" s="33"/>
      <c r="G52" s="29"/>
      <c r="H52" s="29"/>
      <c r="I52" s="29"/>
      <c r="J52" s="19"/>
      <c r="K52" s="19"/>
      <c r="L52" s="29"/>
      <c r="M52" s="29"/>
      <c r="N52" s="29"/>
      <c r="O52" s="29"/>
      <c r="P52" s="19"/>
      <c r="Q52" s="19"/>
      <c r="R52" s="29"/>
      <c r="S52" s="29"/>
      <c r="T52" s="29"/>
      <c r="U52" s="29"/>
      <c r="V52" s="19"/>
      <c r="W52" s="19"/>
      <c r="X52" s="19"/>
      <c r="Y52" s="19"/>
      <c r="Z52" s="33"/>
      <c r="AA52" s="33"/>
      <c r="AB52" s="33"/>
    </row>
    <row r="53" spans="1:29" x14ac:dyDescent="0.25">
      <c r="A53" s="3" t="s">
        <v>237</v>
      </c>
      <c r="B53" s="3" t="s">
        <v>238</v>
      </c>
      <c r="C53" s="3" t="s">
        <v>131</v>
      </c>
      <c r="D53" s="3">
        <v>160</v>
      </c>
      <c r="E53" s="12">
        <v>167300</v>
      </c>
      <c r="F53" s="12"/>
      <c r="G53" s="3">
        <v>134.2783</v>
      </c>
      <c r="H53" s="3" t="s">
        <v>93</v>
      </c>
      <c r="I53" s="3">
        <v>62.660200000000003</v>
      </c>
      <c r="J53" s="7">
        <v>1201</v>
      </c>
      <c r="K53" s="7">
        <f>I53*J53</f>
        <v>75254.900200000004</v>
      </c>
      <c r="L53" s="3"/>
      <c r="M53" s="3"/>
      <c r="N53" s="3"/>
      <c r="O53" s="3"/>
      <c r="P53" s="7"/>
      <c r="Q53" s="7"/>
      <c r="R53" s="3"/>
      <c r="S53" s="3">
        <v>25.721699999999998</v>
      </c>
      <c r="T53" s="3" t="s">
        <v>93</v>
      </c>
      <c r="U53" s="3">
        <v>5.4276999999999997</v>
      </c>
      <c r="V53" s="7">
        <v>96.97</v>
      </c>
      <c r="W53" s="7">
        <f>U53*V53</f>
        <v>526.32406900000001</v>
      </c>
      <c r="X53" s="7"/>
      <c r="Y53" s="7"/>
      <c r="Z53" s="12"/>
      <c r="AA53" s="12"/>
      <c r="AB53" s="12"/>
    </row>
    <row r="54" spans="1:29" x14ac:dyDescent="0.25">
      <c r="A54" s="3"/>
      <c r="B54" s="3"/>
      <c r="C54" s="3"/>
      <c r="D54" s="3"/>
      <c r="E54" s="12"/>
      <c r="F54" s="12"/>
      <c r="G54" s="3"/>
      <c r="H54" s="3" t="s">
        <v>97</v>
      </c>
      <c r="I54" s="3">
        <v>22.0915</v>
      </c>
      <c r="J54" s="7">
        <v>897</v>
      </c>
      <c r="K54" s="7">
        <f t="shared" ref="K54:K57" si="11">I54*J54</f>
        <v>19816.075499999999</v>
      </c>
      <c r="L54" s="3"/>
      <c r="M54" s="3"/>
      <c r="N54" s="3"/>
      <c r="O54" s="3"/>
      <c r="P54" s="7"/>
      <c r="Q54" s="7"/>
      <c r="R54" s="3"/>
      <c r="S54" s="3"/>
      <c r="T54" s="3" t="s">
        <v>97</v>
      </c>
      <c r="U54" s="3">
        <v>7.6524999999999999</v>
      </c>
      <c r="V54" s="7">
        <v>96.97</v>
      </c>
      <c r="W54" s="7">
        <f t="shared" ref="W54:W57" si="12">U54*V54</f>
        <v>742.06292499999995</v>
      </c>
      <c r="X54" s="7"/>
      <c r="Y54" s="7"/>
      <c r="Z54" s="12"/>
      <c r="AA54" s="12"/>
      <c r="AB54" s="12"/>
    </row>
    <row r="55" spans="1:29" x14ac:dyDescent="0.25">
      <c r="A55" s="3"/>
      <c r="B55" s="3"/>
      <c r="C55" s="3"/>
      <c r="D55" s="3"/>
      <c r="E55" s="12"/>
      <c r="F55" s="12"/>
      <c r="G55" s="3"/>
      <c r="H55" s="3" t="s">
        <v>122</v>
      </c>
      <c r="I55" s="3">
        <v>13.4916</v>
      </c>
      <c r="J55" s="7">
        <v>1325</v>
      </c>
      <c r="K55" s="7">
        <f t="shared" si="11"/>
        <v>17876.37</v>
      </c>
      <c r="L55" s="3"/>
      <c r="M55" s="3"/>
      <c r="N55" s="3"/>
      <c r="O55" s="3"/>
      <c r="P55" s="7"/>
      <c r="Q55" s="7"/>
      <c r="R55" s="3"/>
      <c r="S55" s="3"/>
      <c r="T55" s="3" t="s">
        <v>122</v>
      </c>
      <c r="U55" s="3">
        <v>0.13900000000000001</v>
      </c>
      <c r="V55" s="7">
        <v>96.97</v>
      </c>
      <c r="W55" s="7">
        <f t="shared" si="12"/>
        <v>13.47883</v>
      </c>
      <c r="X55" s="7"/>
      <c r="Y55" s="7"/>
      <c r="Z55" s="12"/>
      <c r="AA55" s="12"/>
      <c r="AB55" s="12"/>
    </row>
    <row r="56" spans="1:29" x14ac:dyDescent="0.25">
      <c r="A56" s="3"/>
      <c r="B56" s="3"/>
      <c r="C56" s="3"/>
      <c r="D56" s="3"/>
      <c r="E56" s="12"/>
      <c r="F56" s="12"/>
      <c r="G56" s="3"/>
      <c r="H56" s="3" t="s">
        <v>96</v>
      </c>
      <c r="I56" s="3">
        <v>32.113500000000002</v>
      </c>
      <c r="J56" s="7">
        <v>1077</v>
      </c>
      <c r="K56" s="7">
        <f t="shared" si="11"/>
        <v>34586.239500000003</v>
      </c>
      <c r="L56" s="3"/>
      <c r="M56" s="3"/>
      <c r="N56" s="3"/>
      <c r="O56" s="3"/>
      <c r="P56" s="7"/>
      <c r="Q56" s="7"/>
      <c r="R56" s="3"/>
      <c r="S56" s="3"/>
      <c r="T56" s="3" t="s">
        <v>96</v>
      </c>
      <c r="U56" s="3">
        <v>0.82369999999999999</v>
      </c>
      <c r="V56" s="7">
        <v>96.97</v>
      </c>
      <c r="W56" s="7">
        <f t="shared" si="12"/>
        <v>79.874189000000001</v>
      </c>
      <c r="X56" s="7"/>
      <c r="Y56" s="7"/>
      <c r="Z56" s="12"/>
      <c r="AA56" s="12"/>
      <c r="AB56" s="12"/>
    </row>
    <row r="57" spans="1:29" x14ac:dyDescent="0.25">
      <c r="A57" s="3"/>
      <c r="B57" s="3"/>
      <c r="C57" s="3"/>
      <c r="D57" s="3"/>
      <c r="E57" s="12"/>
      <c r="F57" s="12"/>
      <c r="G57" s="3"/>
      <c r="H57" s="3" t="s">
        <v>63</v>
      </c>
      <c r="I57" s="3">
        <v>3.9215</v>
      </c>
      <c r="J57" s="7">
        <v>386</v>
      </c>
      <c r="K57" s="7">
        <f t="shared" si="11"/>
        <v>1513.6990000000001</v>
      </c>
      <c r="L57" s="3"/>
      <c r="M57" s="3"/>
      <c r="N57" s="3"/>
      <c r="O57" s="3"/>
      <c r="P57" s="7"/>
      <c r="Q57" s="7"/>
      <c r="R57" s="3"/>
      <c r="S57" s="3"/>
      <c r="T57" s="3" t="s">
        <v>63</v>
      </c>
      <c r="U57" s="3">
        <v>11.678800000000001</v>
      </c>
      <c r="V57" s="7">
        <v>96.97</v>
      </c>
      <c r="W57" s="7">
        <f t="shared" si="12"/>
        <v>1132.493236</v>
      </c>
      <c r="X57" s="7"/>
      <c r="Y57" s="7"/>
      <c r="Z57" s="12"/>
      <c r="AA57" s="12"/>
      <c r="AB57" s="12"/>
    </row>
    <row r="58" spans="1:29" x14ac:dyDescent="0.25">
      <c r="A58" s="3"/>
      <c r="B58" s="3"/>
      <c r="C58" s="3"/>
      <c r="D58" s="3"/>
      <c r="E58" s="12"/>
      <c r="F58" s="12"/>
      <c r="G58" s="3"/>
      <c r="H58" s="3"/>
      <c r="I58" s="3">
        <f>SUM(I53:I57)</f>
        <v>134.27830000000003</v>
      </c>
      <c r="J58" s="7"/>
      <c r="K58" s="7">
        <f>SUM(K53:K57)</f>
        <v>149047.28419999999</v>
      </c>
      <c r="L58" s="3"/>
      <c r="M58" s="3"/>
      <c r="N58" s="3"/>
      <c r="O58" s="3"/>
      <c r="P58" s="7"/>
      <c r="Q58" s="7"/>
      <c r="R58" s="3"/>
      <c r="S58" s="3"/>
      <c r="T58" s="3"/>
      <c r="U58" s="3">
        <f>SUM(U53:U57)</f>
        <v>25.721699999999998</v>
      </c>
      <c r="V58" s="7"/>
      <c r="W58" s="7">
        <f>SUM(W53:W57)</f>
        <v>2494.2332489999999</v>
      </c>
      <c r="X58" s="7"/>
      <c r="Y58" s="7">
        <f>K58+W58</f>
        <v>151541.51744900001</v>
      </c>
      <c r="Z58" s="12">
        <v>151500</v>
      </c>
      <c r="AA58" s="12">
        <v>167300</v>
      </c>
      <c r="AB58" s="12">
        <f>Z58-AA58</f>
        <v>-15800</v>
      </c>
    </row>
    <row r="59" spans="1:29" x14ac:dyDescent="0.25">
      <c r="A59" s="29"/>
      <c r="B59" s="29"/>
      <c r="C59" s="29"/>
      <c r="D59" s="29"/>
      <c r="E59" s="33"/>
      <c r="F59" s="33"/>
      <c r="G59" s="29"/>
      <c r="H59" s="29"/>
      <c r="I59" s="29"/>
      <c r="J59" s="19"/>
      <c r="K59" s="19"/>
      <c r="L59" s="29"/>
      <c r="M59" s="29"/>
      <c r="N59" s="29"/>
      <c r="O59" s="29"/>
      <c r="P59" s="19"/>
      <c r="Q59" s="19"/>
      <c r="R59" s="29"/>
      <c r="S59" s="29"/>
      <c r="T59" s="29"/>
      <c r="U59" s="29"/>
      <c r="V59" s="19"/>
      <c r="W59" s="19"/>
      <c r="X59" s="19"/>
      <c r="Y59" s="19"/>
      <c r="Z59" s="33"/>
      <c r="AA59" s="33"/>
      <c r="AB59" s="33"/>
    </row>
    <row r="60" spans="1:29" x14ac:dyDescent="0.25">
      <c r="A60" s="3" t="s">
        <v>239</v>
      </c>
      <c r="B60" s="3" t="s">
        <v>240</v>
      </c>
      <c r="C60" s="3" t="s">
        <v>131</v>
      </c>
      <c r="D60" s="3">
        <v>160</v>
      </c>
      <c r="E60" s="12">
        <v>168800</v>
      </c>
      <c r="F60" s="12"/>
      <c r="G60" s="3">
        <v>123.4088</v>
      </c>
      <c r="H60" s="3" t="s">
        <v>93</v>
      </c>
      <c r="I60" s="3">
        <v>70.312799999999996</v>
      </c>
      <c r="J60" s="7">
        <v>1201</v>
      </c>
      <c r="K60" s="7">
        <f>I60*J60</f>
        <v>84445.6728</v>
      </c>
      <c r="L60" s="3"/>
      <c r="M60" s="3"/>
      <c r="N60" s="3"/>
      <c r="O60" s="3"/>
      <c r="P60" s="7"/>
      <c r="Q60" s="7"/>
      <c r="R60" s="3"/>
      <c r="S60" s="3">
        <v>36.591200000000001</v>
      </c>
      <c r="T60" s="3" t="s">
        <v>93</v>
      </c>
      <c r="U60" s="3">
        <v>14.4566</v>
      </c>
      <c r="V60" s="7">
        <v>96.97</v>
      </c>
      <c r="W60" s="7">
        <f>U60*V60</f>
        <v>1401.8565019999999</v>
      </c>
      <c r="X60" s="7"/>
      <c r="Y60" s="7"/>
      <c r="Z60" s="12"/>
      <c r="AA60" s="12"/>
      <c r="AB60" s="12"/>
      <c r="AC60" s="4"/>
    </row>
    <row r="61" spans="1:29" x14ac:dyDescent="0.25">
      <c r="A61" s="3"/>
      <c r="B61" s="3"/>
      <c r="C61" s="3"/>
      <c r="D61" s="3"/>
      <c r="E61" s="12"/>
      <c r="F61" s="12"/>
      <c r="G61" s="3"/>
      <c r="H61" s="3" t="s">
        <v>97</v>
      </c>
      <c r="I61" s="3">
        <v>16.036899999999999</v>
      </c>
      <c r="J61" s="7">
        <v>897</v>
      </c>
      <c r="K61" s="7">
        <f t="shared" ref="K61:K66" si="13">I61*J61</f>
        <v>14385.0993</v>
      </c>
      <c r="L61" s="3"/>
      <c r="M61" s="3"/>
      <c r="N61" s="3"/>
      <c r="O61" s="3"/>
      <c r="P61" s="7"/>
      <c r="Q61" s="7"/>
      <c r="R61" s="3"/>
      <c r="S61" s="3"/>
      <c r="T61" s="3" t="s">
        <v>97</v>
      </c>
      <c r="U61" s="3">
        <v>4.5807000000000002</v>
      </c>
      <c r="V61" s="7">
        <v>96.97</v>
      </c>
      <c r="W61" s="7">
        <f t="shared" ref="W61:W65" si="14">U61*V61</f>
        <v>444.19047900000004</v>
      </c>
      <c r="X61" s="7"/>
      <c r="Y61" s="7"/>
      <c r="Z61" s="12"/>
      <c r="AA61" s="12"/>
      <c r="AB61" s="12"/>
      <c r="AC61" s="4"/>
    </row>
    <row r="62" spans="1:29" x14ac:dyDescent="0.25">
      <c r="A62" s="3"/>
      <c r="B62" s="3"/>
      <c r="C62" s="3"/>
      <c r="D62" s="3"/>
      <c r="E62" s="12"/>
      <c r="F62" s="12"/>
      <c r="G62" s="3"/>
      <c r="H62" s="3" t="s">
        <v>122</v>
      </c>
      <c r="I62" s="3">
        <v>16.856300000000001</v>
      </c>
      <c r="J62" s="7">
        <v>1325</v>
      </c>
      <c r="K62" s="7">
        <f t="shared" si="13"/>
        <v>22334.5975</v>
      </c>
      <c r="L62" s="3"/>
      <c r="M62" s="3"/>
      <c r="N62" s="3"/>
      <c r="O62" s="3"/>
      <c r="P62" s="7"/>
      <c r="Q62" s="7"/>
      <c r="R62" s="3"/>
      <c r="S62" s="3"/>
      <c r="T62" s="3" t="s">
        <v>101</v>
      </c>
      <c r="U62" s="3">
        <v>0.16819999999999999</v>
      </c>
      <c r="V62" s="7">
        <v>96.97</v>
      </c>
      <c r="W62" s="7">
        <f t="shared" si="14"/>
        <v>16.310354</v>
      </c>
      <c r="X62" s="7"/>
      <c r="Y62" s="7"/>
      <c r="Z62" s="12"/>
      <c r="AA62" s="12"/>
      <c r="AB62" s="12"/>
      <c r="AC62" s="4"/>
    </row>
    <row r="63" spans="1:29" x14ac:dyDescent="0.25">
      <c r="A63" s="3"/>
      <c r="B63" s="3"/>
      <c r="C63" s="3"/>
      <c r="D63" s="3"/>
      <c r="E63" s="12"/>
      <c r="F63" s="12"/>
      <c r="G63" s="3"/>
      <c r="H63" s="3" t="s">
        <v>101</v>
      </c>
      <c r="I63" s="3">
        <v>2.2475000000000001</v>
      </c>
      <c r="J63" s="7">
        <v>856</v>
      </c>
      <c r="K63" s="7">
        <f t="shared" si="13"/>
        <v>1923.8600000000001</v>
      </c>
      <c r="L63" s="3"/>
      <c r="M63" s="3"/>
      <c r="N63" s="3"/>
      <c r="O63" s="3"/>
      <c r="P63" s="7"/>
      <c r="Q63" s="7"/>
      <c r="R63" s="3"/>
      <c r="S63" s="3"/>
      <c r="T63" s="3" t="s">
        <v>63</v>
      </c>
      <c r="U63" s="3">
        <v>15.551</v>
      </c>
      <c r="V63" s="7">
        <v>96.97</v>
      </c>
      <c r="W63" s="7">
        <f t="shared" si="14"/>
        <v>1507.98047</v>
      </c>
      <c r="X63" s="7"/>
      <c r="Y63" s="7"/>
      <c r="Z63" s="12"/>
      <c r="AA63" s="12"/>
      <c r="AB63" s="12"/>
      <c r="AC63" s="4"/>
    </row>
    <row r="64" spans="1:29" x14ac:dyDescent="0.25">
      <c r="A64" s="3"/>
      <c r="B64" s="3"/>
      <c r="C64" s="3"/>
      <c r="D64" s="3"/>
      <c r="E64" s="12"/>
      <c r="F64" s="12"/>
      <c r="G64" s="3"/>
      <c r="H64" s="3" t="s">
        <v>96</v>
      </c>
      <c r="I64" s="3">
        <v>10.733700000000001</v>
      </c>
      <c r="J64" s="7">
        <v>1077</v>
      </c>
      <c r="K64" s="7">
        <f t="shared" si="13"/>
        <v>11560.1949</v>
      </c>
      <c r="L64" s="3"/>
      <c r="M64" s="3"/>
      <c r="N64" s="3"/>
      <c r="O64" s="3"/>
      <c r="P64" s="7"/>
      <c r="Q64" s="7"/>
      <c r="R64" s="3"/>
      <c r="S64" s="3"/>
      <c r="T64" s="3" t="s">
        <v>49</v>
      </c>
      <c r="U64" s="3">
        <v>4.65E-2</v>
      </c>
      <c r="V64" s="7">
        <v>96.97</v>
      </c>
      <c r="W64" s="7">
        <f t="shared" si="14"/>
        <v>4.5091049999999999</v>
      </c>
      <c r="X64" s="7"/>
      <c r="Y64" s="7"/>
      <c r="Z64" s="12"/>
      <c r="AA64" s="12"/>
      <c r="AB64" s="12"/>
      <c r="AC64" s="4"/>
    </row>
    <row r="65" spans="1:29" x14ac:dyDescent="0.25">
      <c r="A65" s="3"/>
      <c r="B65" s="3"/>
      <c r="C65" s="3"/>
      <c r="D65" s="3"/>
      <c r="E65" s="12"/>
      <c r="F65" s="12"/>
      <c r="G65" s="3"/>
      <c r="H65" s="3" t="s">
        <v>63</v>
      </c>
      <c r="I65" s="3">
        <v>2.1867999999999999</v>
      </c>
      <c r="J65" s="7">
        <v>386</v>
      </c>
      <c r="K65" s="7">
        <f t="shared" si="13"/>
        <v>844.10479999999995</v>
      </c>
      <c r="L65" s="3"/>
      <c r="M65" s="3"/>
      <c r="N65" s="3"/>
      <c r="O65" s="3"/>
      <c r="P65" s="7"/>
      <c r="Q65" s="7"/>
      <c r="R65" s="3"/>
      <c r="S65" s="3"/>
      <c r="T65" s="3" t="s">
        <v>241</v>
      </c>
      <c r="U65" s="3">
        <v>1.7882</v>
      </c>
      <c r="V65" s="7">
        <v>96.97</v>
      </c>
      <c r="W65" s="7">
        <f t="shared" si="14"/>
        <v>173.40175400000001</v>
      </c>
      <c r="X65" s="7"/>
      <c r="Y65" s="7"/>
      <c r="Z65" s="12"/>
      <c r="AA65" s="12"/>
      <c r="AB65" s="12"/>
      <c r="AC65" s="4"/>
    </row>
    <row r="66" spans="1:29" x14ac:dyDescent="0.25">
      <c r="A66" s="3"/>
      <c r="B66" s="3"/>
      <c r="C66" s="3"/>
      <c r="D66" s="3"/>
      <c r="E66" s="12"/>
      <c r="F66" s="12"/>
      <c r="G66" s="3"/>
      <c r="H66" s="3" t="s">
        <v>241</v>
      </c>
      <c r="I66" s="3">
        <v>5.0347999999999997</v>
      </c>
      <c r="J66" s="7">
        <v>345</v>
      </c>
      <c r="K66" s="7">
        <f t="shared" si="13"/>
        <v>1737.0059999999999</v>
      </c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  <c r="AC66" s="4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>
        <f>SUM(I60:I66)</f>
        <v>123.40880000000001</v>
      </c>
      <c r="J67" s="7"/>
      <c r="K67" s="7">
        <f>SUM(K60:K66)</f>
        <v>137230.53529999999</v>
      </c>
      <c r="L67" s="3"/>
      <c r="M67" s="3"/>
      <c r="N67" s="3"/>
      <c r="O67" s="3"/>
      <c r="P67" s="7"/>
      <c r="Q67" s="7"/>
      <c r="R67" s="3"/>
      <c r="S67" s="3"/>
      <c r="T67" s="3"/>
      <c r="U67" s="3">
        <f>SUM(U60:U65)</f>
        <v>36.591200000000008</v>
      </c>
      <c r="V67" s="7"/>
      <c r="W67" s="7">
        <f>SUM(W60:W65)</f>
        <v>3548.2486640000002</v>
      </c>
      <c r="X67" s="7"/>
      <c r="Y67" s="7">
        <f>K67+W67</f>
        <v>140778.783964</v>
      </c>
      <c r="Z67" s="12">
        <v>140800</v>
      </c>
      <c r="AA67" s="12">
        <v>168800</v>
      </c>
      <c r="AB67" s="12">
        <f>Z67-AA67</f>
        <v>-28000</v>
      </c>
      <c r="AC67" s="4"/>
    </row>
    <row r="68" spans="1:29" x14ac:dyDescent="0.25">
      <c r="A68" s="29"/>
      <c r="B68" s="29"/>
      <c r="C68" s="29"/>
      <c r="D68" s="29"/>
      <c r="E68" s="33"/>
      <c r="F68" s="33"/>
      <c r="G68" s="29"/>
      <c r="H68" s="29"/>
      <c r="I68" s="29"/>
      <c r="J68" s="19"/>
      <c r="K68" s="19"/>
      <c r="L68" s="29"/>
      <c r="M68" s="29"/>
      <c r="N68" s="29"/>
      <c r="O68" s="29"/>
      <c r="P68" s="19"/>
      <c r="Q68" s="19"/>
      <c r="R68" s="29"/>
      <c r="S68" s="29"/>
      <c r="T68" s="29"/>
      <c r="U68" s="29"/>
      <c r="V68" s="19"/>
      <c r="W68" s="19"/>
      <c r="X68" s="19"/>
      <c r="Y68" s="19"/>
      <c r="Z68" s="33"/>
      <c r="AA68" s="33"/>
      <c r="AB68" s="33"/>
    </row>
    <row r="69" spans="1:29" x14ac:dyDescent="0.25">
      <c r="A69" s="3" t="s">
        <v>36</v>
      </c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9" x14ac:dyDescent="0.25">
      <c r="A70" s="3" t="s">
        <v>19</v>
      </c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>
        <f>SUM(AB9:AB68)</f>
        <v>-98100</v>
      </c>
    </row>
    <row r="71" spans="1:29" x14ac:dyDescent="0.25">
      <c r="A71" s="3" t="s">
        <v>20</v>
      </c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>
        <v>-49050</v>
      </c>
    </row>
    <row r="72" spans="1:29" x14ac:dyDescent="0.25">
      <c r="A72" s="3" t="s">
        <v>21</v>
      </c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>
        <v>-4905</v>
      </c>
    </row>
    <row r="73" spans="1:29" x14ac:dyDescent="0.25">
      <c r="A73" s="3" t="s">
        <v>22</v>
      </c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>
        <v>-986</v>
      </c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AC119-0E25-4253-ABA4-8644FFA65F67}">
  <dimension ref="A1:AC167"/>
  <sheetViews>
    <sheetView workbookViewId="0">
      <selection activeCell="G24" sqref="G24"/>
    </sheetView>
  </sheetViews>
  <sheetFormatPr defaultRowHeight="15" x14ac:dyDescent="0.25"/>
  <cols>
    <col min="1" max="1" width="20.28515625" customWidth="1"/>
    <col min="2" max="2" width="19.140625" customWidth="1"/>
    <col min="3" max="3" width="13.85546875" customWidth="1"/>
    <col min="5" max="5" width="10.140625" style="9" bestFit="1" customWidth="1"/>
    <col min="6" max="6" width="4.5703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85546875" style="8" customWidth="1"/>
    <col min="18" max="18" width="3.42578125" style="4" customWidth="1"/>
    <col min="19" max="19" width="9.7109375" customWidth="1"/>
    <col min="21" max="21" width="11.140625" bestFit="1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242</v>
      </c>
      <c r="B1" s="1"/>
      <c r="C1" s="1"/>
      <c r="D1" s="56">
        <v>2022</v>
      </c>
      <c r="E1" s="57"/>
      <c r="F1" s="40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243</v>
      </c>
      <c r="B3" s="3" t="s">
        <v>244</v>
      </c>
      <c r="C3" s="3" t="s">
        <v>245</v>
      </c>
      <c r="D3" s="3">
        <v>23.25</v>
      </c>
      <c r="E3" s="12">
        <v>3900</v>
      </c>
      <c r="F3" s="12"/>
      <c r="G3" s="3"/>
      <c r="H3" s="3"/>
      <c r="I3" s="3"/>
      <c r="J3" s="7"/>
      <c r="K3" s="7"/>
      <c r="L3" s="3"/>
      <c r="M3" s="3">
        <v>21.767900000000001</v>
      </c>
      <c r="N3" s="3" t="s">
        <v>157</v>
      </c>
      <c r="O3" s="3">
        <v>7.17E-2</v>
      </c>
      <c r="P3" s="7">
        <v>196</v>
      </c>
      <c r="Q3" s="7">
        <f>O3*P3</f>
        <v>14.0532</v>
      </c>
      <c r="R3" s="3"/>
      <c r="S3" s="3">
        <v>1.4821</v>
      </c>
      <c r="T3" s="3" t="s">
        <v>157</v>
      </c>
      <c r="U3" s="14">
        <v>9.6500000000000002E-2</v>
      </c>
      <c r="V3" s="7">
        <v>96.97</v>
      </c>
      <c r="W3" s="7">
        <f>U3*V3</f>
        <v>9.3576049999999995</v>
      </c>
      <c r="X3" s="7"/>
      <c r="Y3" s="7"/>
      <c r="Z3" s="12"/>
      <c r="AA3" s="12"/>
      <c r="AB3" s="12"/>
    </row>
    <row r="4" spans="1:29" x14ac:dyDescent="0.25">
      <c r="A4" s="3"/>
      <c r="B4" s="3" t="s">
        <v>246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 t="s">
        <v>18</v>
      </c>
      <c r="O4" s="3">
        <v>14.714700000000001</v>
      </c>
      <c r="P4" s="7">
        <v>196</v>
      </c>
      <c r="Q4" s="7">
        <f t="shared" ref="Q4:Q7" si="0">O4*P4</f>
        <v>2884.0812000000001</v>
      </c>
      <c r="R4" s="3"/>
      <c r="S4" s="3"/>
      <c r="T4" s="3" t="s">
        <v>18</v>
      </c>
      <c r="U4" s="14">
        <v>0.65859999999999996</v>
      </c>
      <c r="V4" s="7">
        <v>96.97</v>
      </c>
      <c r="W4" s="7">
        <f t="shared" ref="W4:W6" si="1">U4*V4</f>
        <v>63.864441999999997</v>
      </c>
      <c r="X4" s="7"/>
      <c r="Y4" s="7"/>
      <c r="Z4" s="12"/>
      <c r="AA4" s="12"/>
      <c r="AB4" s="12"/>
    </row>
    <row r="5" spans="1:29" x14ac:dyDescent="0.25">
      <c r="A5" s="3"/>
      <c r="B5" s="42" t="s">
        <v>247</v>
      </c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 t="s">
        <v>160</v>
      </c>
      <c r="O5" s="3">
        <v>2.9811000000000001</v>
      </c>
      <c r="P5" s="7">
        <v>196</v>
      </c>
      <c r="Q5" s="7">
        <f t="shared" si="0"/>
        <v>584.29560000000004</v>
      </c>
      <c r="R5" s="3"/>
      <c r="S5" s="3"/>
      <c r="T5" s="3" t="s">
        <v>160</v>
      </c>
      <c r="U5" s="14">
        <v>0.65169999999999995</v>
      </c>
      <c r="V5" s="7">
        <v>96.97</v>
      </c>
      <c r="W5" s="7">
        <f t="shared" si="1"/>
        <v>63.195348999999993</v>
      </c>
      <c r="X5" s="7"/>
      <c r="Y5" s="7"/>
      <c r="Z5" s="12"/>
      <c r="AA5" s="12"/>
      <c r="AB5" s="12"/>
    </row>
    <row r="6" spans="1:29" x14ac:dyDescent="0.25">
      <c r="A6" s="3"/>
      <c r="B6" s="3" t="s">
        <v>248</v>
      </c>
      <c r="C6" s="3"/>
      <c r="D6" s="3"/>
      <c r="E6" s="12"/>
      <c r="F6" s="12"/>
      <c r="G6" s="3"/>
      <c r="H6" s="3"/>
      <c r="I6" s="3"/>
      <c r="J6" s="7"/>
      <c r="K6" s="7"/>
      <c r="L6" s="3"/>
      <c r="M6" s="3"/>
      <c r="N6" s="3" t="s">
        <v>161</v>
      </c>
      <c r="O6" s="3">
        <v>3.9666999999999999</v>
      </c>
      <c r="P6" s="7">
        <v>196</v>
      </c>
      <c r="Q6" s="7">
        <f t="shared" si="0"/>
        <v>777.47320000000002</v>
      </c>
      <c r="R6" s="3"/>
      <c r="S6" s="3"/>
      <c r="T6" s="3" t="s">
        <v>249</v>
      </c>
      <c r="U6" s="14">
        <v>7.5300000000000006E-2</v>
      </c>
      <c r="V6" s="7">
        <v>96.97</v>
      </c>
      <c r="W6" s="7">
        <f t="shared" si="1"/>
        <v>7.3018410000000005</v>
      </c>
      <c r="X6" s="7"/>
      <c r="Y6" s="7"/>
      <c r="Z6" s="12"/>
      <c r="AA6" s="12"/>
      <c r="AB6" s="12"/>
    </row>
    <row r="7" spans="1:29" s="4" customFormat="1" x14ac:dyDescent="0.25">
      <c r="A7" s="3"/>
      <c r="B7" s="3" t="s">
        <v>250</v>
      </c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 t="s">
        <v>249</v>
      </c>
      <c r="O7" s="3">
        <v>3.3700000000000001E-2</v>
      </c>
      <c r="P7" s="7">
        <v>196</v>
      </c>
      <c r="Q7" s="7">
        <f t="shared" si="0"/>
        <v>6.6052</v>
      </c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>
        <f>SUM(O3:O7)</f>
        <v>21.767900000000001</v>
      </c>
      <c r="P8" s="7"/>
      <c r="Q8" s="7">
        <f>SUM(Q3:Q7)</f>
        <v>4266.5083999999997</v>
      </c>
      <c r="R8" s="3"/>
      <c r="S8" s="3"/>
      <c r="T8" s="3"/>
      <c r="U8" s="14">
        <f>SUM(U3:U6)</f>
        <v>1.4821</v>
      </c>
      <c r="V8" s="7"/>
      <c r="W8" s="7">
        <f>SUM(W3:W6)</f>
        <v>143.71923699999999</v>
      </c>
      <c r="X8" s="7"/>
      <c r="Y8" s="7">
        <f>Q8+W8</f>
        <v>4410.227637</v>
      </c>
      <c r="Z8" s="12">
        <v>4400</v>
      </c>
      <c r="AA8" s="12">
        <v>3900</v>
      </c>
      <c r="AB8" s="12">
        <f>Z8-AA8</f>
        <v>500</v>
      </c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9" x14ac:dyDescent="0.25">
      <c r="A10" s="3" t="s">
        <v>251</v>
      </c>
      <c r="B10" s="3" t="s">
        <v>252</v>
      </c>
      <c r="C10" s="3" t="s">
        <v>253</v>
      </c>
      <c r="D10" s="3">
        <v>160</v>
      </c>
      <c r="E10" s="12">
        <v>143000</v>
      </c>
      <c r="F10" s="12"/>
      <c r="G10" s="3">
        <v>119.2227</v>
      </c>
      <c r="H10" s="3" t="s">
        <v>18</v>
      </c>
      <c r="I10" s="3">
        <v>82.726799999999997</v>
      </c>
      <c r="J10" s="7">
        <v>1201</v>
      </c>
      <c r="K10" s="7">
        <f>I10*J10</f>
        <v>99354.886799999993</v>
      </c>
      <c r="L10" s="3"/>
      <c r="M10" s="3"/>
      <c r="N10" s="3"/>
      <c r="O10" s="3"/>
      <c r="P10" s="7"/>
      <c r="Q10" s="7"/>
      <c r="R10" s="3"/>
      <c r="S10" s="3">
        <v>40.777299999999997</v>
      </c>
      <c r="T10" s="3" t="s">
        <v>18</v>
      </c>
      <c r="U10" s="3">
        <v>35.433</v>
      </c>
      <c r="V10" s="7">
        <v>96.97</v>
      </c>
      <c r="W10" s="7">
        <f>U10*V10</f>
        <v>3435.9380099999998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176</v>
      </c>
      <c r="I11" s="3">
        <v>0.53690000000000004</v>
      </c>
      <c r="J11" s="7">
        <v>883</v>
      </c>
      <c r="K11" s="7">
        <f t="shared" ref="K11:K12" si="2">I11*J11</f>
        <v>474.08270000000005</v>
      </c>
      <c r="L11" s="3"/>
      <c r="M11" s="3"/>
      <c r="N11" s="3"/>
      <c r="O11" s="3"/>
      <c r="P11" s="7"/>
      <c r="Q11" s="7"/>
      <c r="R11" s="3"/>
      <c r="S11" s="3"/>
      <c r="T11" s="3" t="s">
        <v>161</v>
      </c>
      <c r="U11" s="3">
        <v>5.3442999999999996</v>
      </c>
      <c r="V11" s="7">
        <v>96.97</v>
      </c>
      <c r="W11" s="7">
        <f>U11*V11</f>
        <v>518.23677099999998</v>
      </c>
      <c r="X11" s="7"/>
      <c r="Y11" s="7"/>
      <c r="Z11" s="12"/>
      <c r="AA11" s="12"/>
      <c r="AB11" s="12"/>
    </row>
    <row r="12" spans="1:29" s="4" customFormat="1" x14ac:dyDescent="0.25">
      <c r="A12" s="3"/>
      <c r="B12" s="3"/>
      <c r="C12" s="3"/>
      <c r="D12" s="3"/>
      <c r="E12" s="12"/>
      <c r="F12" s="12"/>
      <c r="G12" s="3"/>
      <c r="H12" s="3" t="s">
        <v>161</v>
      </c>
      <c r="I12" s="3">
        <v>35.959000000000003</v>
      </c>
      <c r="J12" s="7">
        <v>1228</v>
      </c>
      <c r="K12" s="7">
        <f t="shared" si="2"/>
        <v>44157.652000000002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/>
      <c r="I13" s="3">
        <f>SUM(I10:I12)</f>
        <v>119.2227</v>
      </c>
      <c r="J13" s="7"/>
      <c r="K13" s="7">
        <f>SUM(K10:K12)</f>
        <v>143986.62150000001</v>
      </c>
      <c r="L13" s="3"/>
      <c r="M13" s="3"/>
      <c r="N13" s="3"/>
      <c r="O13" s="3"/>
      <c r="P13" s="7"/>
      <c r="Q13" s="7"/>
      <c r="R13" s="3"/>
      <c r="S13" s="3"/>
      <c r="T13" s="3"/>
      <c r="U13" s="3">
        <f>U10+U11</f>
        <v>40.777299999999997</v>
      </c>
      <c r="V13" s="7"/>
      <c r="W13" s="7">
        <f>W10+W11</f>
        <v>3954.1747809999997</v>
      </c>
      <c r="X13" s="7"/>
      <c r="Y13" s="7">
        <f>K13+W13</f>
        <v>147940.79628100002</v>
      </c>
      <c r="Z13" s="12">
        <v>147900</v>
      </c>
      <c r="AA13" s="12">
        <v>143000</v>
      </c>
      <c r="AB13" s="12">
        <f>Z13-AA13</f>
        <v>4900</v>
      </c>
      <c r="AC13" s="4"/>
    </row>
    <row r="14" spans="1:29" x14ac:dyDescent="0.25">
      <c r="A14" s="29"/>
      <c r="B14" s="29"/>
      <c r="C14" s="29"/>
      <c r="D14" s="29"/>
      <c r="E14" s="33"/>
      <c r="F14" s="33"/>
      <c r="G14" s="29"/>
      <c r="H14" s="29"/>
      <c r="I14" s="29"/>
      <c r="J14" s="19"/>
      <c r="K14" s="19"/>
      <c r="L14" s="29"/>
      <c r="M14" s="29"/>
      <c r="N14" s="29"/>
      <c r="O14" s="29"/>
      <c r="P14" s="19"/>
      <c r="Q14" s="19"/>
      <c r="R14" s="29"/>
      <c r="S14" s="29"/>
      <c r="T14" s="29"/>
      <c r="U14" s="29"/>
      <c r="V14" s="19"/>
      <c r="W14" s="19"/>
      <c r="X14" s="19"/>
      <c r="Y14" s="19"/>
      <c r="Z14" s="33"/>
      <c r="AA14" s="33"/>
      <c r="AB14" s="33"/>
    </row>
    <row r="15" spans="1:29" x14ac:dyDescent="0.25">
      <c r="A15" s="3" t="s">
        <v>254</v>
      </c>
      <c r="B15" s="3" t="s">
        <v>255</v>
      </c>
      <c r="C15" s="3" t="s">
        <v>253</v>
      </c>
      <c r="D15" s="3">
        <v>160</v>
      </c>
      <c r="E15" s="12">
        <v>171700</v>
      </c>
      <c r="F15" s="12"/>
      <c r="G15" s="3">
        <v>146.9658</v>
      </c>
      <c r="H15" s="3" t="s">
        <v>18</v>
      </c>
      <c r="I15" s="3">
        <v>18.176500000000001</v>
      </c>
      <c r="J15" s="7">
        <v>1201</v>
      </c>
      <c r="K15" s="7">
        <f>I15*J15</f>
        <v>21829.976500000001</v>
      </c>
      <c r="L15" s="3"/>
      <c r="M15" s="3"/>
      <c r="N15" s="3"/>
      <c r="O15" s="3"/>
      <c r="P15" s="7"/>
      <c r="Q15" s="7"/>
      <c r="R15" s="3"/>
      <c r="S15" s="3">
        <v>13.0342</v>
      </c>
      <c r="T15" s="3" t="s">
        <v>18</v>
      </c>
      <c r="U15" s="3">
        <v>5.0218999999999996</v>
      </c>
      <c r="V15" s="7">
        <v>96.97</v>
      </c>
      <c r="W15" s="7">
        <f>U15*V15</f>
        <v>486.97364299999998</v>
      </c>
      <c r="X15" s="7"/>
      <c r="Y15" s="7"/>
      <c r="Z15" s="12"/>
      <c r="AA15" s="12"/>
      <c r="AB15" s="12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161</v>
      </c>
      <c r="I16" s="3">
        <v>94.973200000000006</v>
      </c>
      <c r="J16" s="7">
        <v>1228</v>
      </c>
      <c r="K16" s="7">
        <f t="shared" ref="K16:K19" si="3">I16*J16</f>
        <v>116627.08960000001</v>
      </c>
      <c r="L16" s="3"/>
      <c r="M16" s="3"/>
      <c r="N16" s="3"/>
      <c r="O16" s="3"/>
      <c r="P16" s="7"/>
      <c r="Q16" s="7"/>
      <c r="R16" s="3"/>
      <c r="S16" s="3"/>
      <c r="T16" s="3" t="s">
        <v>161</v>
      </c>
      <c r="U16" s="3">
        <v>6.8836000000000004</v>
      </c>
      <c r="V16" s="7">
        <v>96.97</v>
      </c>
      <c r="W16" s="7">
        <f t="shared" ref="W16:W18" si="4">U16*V16</f>
        <v>667.50269200000002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16</v>
      </c>
      <c r="I17" s="3">
        <v>19.453900000000001</v>
      </c>
      <c r="J17" s="7">
        <v>1118</v>
      </c>
      <c r="K17" s="7">
        <f t="shared" si="3"/>
        <v>21749.460200000001</v>
      </c>
      <c r="L17" s="3"/>
      <c r="M17" s="3"/>
      <c r="N17" s="3"/>
      <c r="O17" s="3"/>
      <c r="P17" s="7"/>
      <c r="Q17" s="7"/>
      <c r="R17" s="3"/>
      <c r="S17" s="3"/>
      <c r="T17" s="3" t="s">
        <v>16</v>
      </c>
      <c r="U17" s="3">
        <v>1.3899999999999999E-2</v>
      </c>
      <c r="V17" s="7">
        <v>96.97</v>
      </c>
      <c r="W17" s="7">
        <f t="shared" si="4"/>
        <v>1.3478829999999999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115</v>
      </c>
      <c r="I18" s="3">
        <v>10.2471</v>
      </c>
      <c r="J18" s="7">
        <v>980</v>
      </c>
      <c r="K18" s="7">
        <f t="shared" si="3"/>
        <v>10042.157999999999</v>
      </c>
      <c r="L18" s="3"/>
      <c r="M18" s="3"/>
      <c r="N18" s="3"/>
      <c r="O18" s="3"/>
      <c r="P18" s="7"/>
      <c r="Q18" s="7"/>
      <c r="R18" s="3"/>
      <c r="S18" s="3"/>
      <c r="T18" s="3" t="s">
        <v>63</v>
      </c>
      <c r="U18" s="3">
        <v>1.1148</v>
      </c>
      <c r="V18" s="7">
        <v>96.97</v>
      </c>
      <c r="W18" s="7">
        <f t="shared" si="4"/>
        <v>108.10215599999999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142</v>
      </c>
      <c r="I19" s="3">
        <v>4.1151</v>
      </c>
      <c r="J19" s="7">
        <v>649</v>
      </c>
      <c r="K19" s="7">
        <f t="shared" si="3"/>
        <v>2670.6999000000001</v>
      </c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>
        <f>SUM(I15:I19)</f>
        <v>146.9658</v>
      </c>
      <c r="J20" s="7"/>
      <c r="K20" s="7">
        <f>SUM(K15:K19)</f>
        <v>172919.3842</v>
      </c>
      <c r="L20" s="3"/>
      <c r="M20" s="3"/>
      <c r="N20" s="3"/>
      <c r="O20" s="3"/>
      <c r="P20" s="7"/>
      <c r="Q20" s="7"/>
      <c r="R20" s="3"/>
      <c r="S20" s="3"/>
      <c r="T20" s="3"/>
      <c r="U20" s="3">
        <f>SUM(U15:U18)</f>
        <v>13.0342</v>
      </c>
      <c r="V20" s="7"/>
      <c r="W20" s="7">
        <f>SUM(W15:W18)</f>
        <v>1263.9263739999999</v>
      </c>
      <c r="X20" s="7"/>
      <c r="Y20" s="7">
        <f>K20+W20</f>
        <v>174183.310574</v>
      </c>
      <c r="Z20" s="12">
        <v>174200</v>
      </c>
      <c r="AA20" s="12">
        <v>171700</v>
      </c>
      <c r="AB20" s="12">
        <f>Z20-AA20</f>
        <v>2500</v>
      </c>
    </row>
    <row r="21" spans="1:28" x14ac:dyDescent="0.25">
      <c r="A21" s="29"/>
      <c r="B21" s="29"/>
      <c r="C21" s="29"/>
      <c r="D21" s="29"/>
      <c r="E21" s="33"/>
      <c r="F21" s="33"/>
      <c r="G21" s="29"/>
      <c r="H21" s="29"/>
      <c r="I21" s="29"/>
      <c r="J21" s="19"/>
      <c r="K21" s="19"/>
      <c r="L21" s="29"/>
      <c r="M21" s="29"/>
      <c r="N21" s="29"/>
      <c r="O21" s="29"/>
      <c r="P21" s="19"/>
      <c r="Q21" s="19"/>
      <c r="R21" s="29"/>
      <c r="S21" s="29"/>
      <c r="T21" s="29"/>
      <c r="U21" s="29"/>
      <c r="V21" s="19"/>
      <c r="W21" s="19"/>
      <c r="X21" s="19"/>
      <c r="Y21" s="19"/>
      <c r="Z21" s="33"/>
      <c r="AA21" s="33"/>
      <c r="AB21" s="33"/>
    </row>
    <row r="22" spans="1:28" x14ac:dyDescent="0.25">
      <c r="A22" s="3" t="s">
        <v>36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 t="s">
        <v>19</v>
      </c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>
        <v>7900</v>
      </c>
    </row>
    <row r="24" spans="1:28" x14ac:dyDescent="0.25">
      <c r="A24" s="3" t="s">
        <v>20</v>
      </c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>
        <f>AB23/2</f>
        <v>3950</v>
      </c>
    </row>
    <row r="25" spans="1:28" s="4" customFormat="1" x14ac:dyDescent="0.25">
      <c r="A25" s="3" t="s">
        <v>21</v>
      </c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>
        <v>395</v>
      </c>
    </row>
    <row r="26" spans="1:28" x14ac:dyDescent="0.25">
      <c r="A26" s="3" t="s">
        <v>22</v>
      </c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>
        <v>91</v>
      </c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1"/>
      <c r="B134" s="1"/>
      <c r="C134" s="1"/>
      <c r="D134" s="1"/>
      <c r="E134" s="11"/>
      <c r="F134" s="11"/>
      <c r="G134" s="1"/>
      <c r="H134" s="1"/>
      <c r="I134" s="1"/>
      <c r="J134" s="5"/>
      <c r="K134" s="5"/>
      <c r="L134" s="3"/>
      <c r="M134" s="1"/>
      <c r="N134" s="1"/>
      <c r="O134" s="1"/>
      <c r="P134" s="5"/>
      <c r="Q134" s="5"/>
      <c r="R134" s="3"/>
      <c r="S134" s="1"/>
      <c r="T134" s="1"/>
      <c r="U134" s="1"/>
      <c r="V134" s="5"/>
      <c r="W134" s="5"/>
      <c r="X134" s="7"/>
      <c r="Y134" s="5"/>
      <c r="Z134" s="11"/>
      <c r="AA134" s="11"/>
      <c r="AB134" s="11"/>
    </row>
    <row r="135" spans="1:28" x14ac:dyDescent="0.25">
      <c r="A135" s="1"/>
      <c r="B135" s="1"/>
      <c r="C135" s="1"/>
      <c r="D135" s="1"/>
      <c r="E135" s="11"/>
      <c r="F135" s="11"/>
      <c r="G135" s="1"/>
      <c r="H135" s="1"/>
      <c r="I135" s="1"/>
      <c r="J135" s="5"/>
      <c r="K135" s="5"/>
      <c r="L135" s="3"/>
      <c r="M135" s="1"/>
      <c r="N135" s="1"/>
      <c r="O135" s="1"/>
      <c r="P135" s="5"/>
      <c r="Q135" s="5"/>
      <c r="R135" s="3"/>
      <c r="S135" s="1"/>
      <c r="T135" s="1"/>
      <c r="U135" s="1"/>
      <c r="V135" s="5"/>
      <c r="W135" s="5"/>
      <c r="X135" s="7"/>
      <c r="Y135" s="5"/>
      <c r="Z135" s="11"/>
      <c r="AA135" s="11"/>
      <c r="AB135" s="11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4EB87-0210-418D-93CF-309F2729923E}">
  <dimension ref="A1:AC166"/>
  <sheetViews>
    <sheetView workbookViewId="0">
      <selection activeCell="O26" sqref="O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5703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256</v>
      </c>
      <c r="B1" s="1"/>
      <c r="C1" s="1"/>
      <c r="D1" s="56">
        <v>2022</v>
      </c>
      <c r="E1" s="57"/>
      <c r="F1" s="40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257</v>
      </c>
      <c r="B3" s="3" t="s">
        <v>258</v>
      </c>
      <c r="C3" s="3" t="s">
        <v>131</v>
      </c>
      <c r="D3" s="3">
        <v>160</v>
      </c>
      <c r="E3" s="12">
        <v>197900</v>
      </c>
      <c r="F3" s="12"/>
      <c r="G3" s="3">
        <v>160</v>
      </c>
      <c r="H3" s="3" t="s">
        <v>93</v>
      </c>
      <c r="I3" s="3">
        <v>109.53619999999999</v>
      </c>
      <c r="J3" s="7">
        <v>1201</v>
      </c>
      <c r="K3" s="7">
        <f>I3*J3</f>
        <v>131552.9762</v>
      </c>
      <c r="L3" s="3"/>
      <c r="M3" s="3"/>
      <c r="N3" s="3"/>
      <c r="O3" s="3"/>
      <c r="P3" s="7"/>
      <c r="Q3" s="7"/>
      <c r="R3" s="3"/>
      <c r="S3" s="3"/>
      <c r="T3" s="3"/>
      <c r="U3" s="3"/>
      <c r="V3" s="7"/>
      <c r="W3" s="7"/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6.2694999999999999</v>
      </c>
      <c r="J4" s="7">
        <v>897</v>
      </c>
      <c r="K4" s="7">
        <f t="shared" ref="K4:K8" si="0">I4*J4</f>
        <v>5623.7415000000001</v>
      </c>
      <c r="L4" s="3"/>
      <c r="M4" s="3"/>
      <c r="N4" s="3"/>
      <c r="O4" s="3"/>
      <c r="P4" s="7"/>
      <c r="Q4" s="7"/>
      <c r="R4" s="3"/>
      <c r="S4" s="3"/>
      <c r="T4" s="3"/>
      <c r="U4" s="14"/>
      <c r="V4" s="7"/>
      <c r="W4" s="7"/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122</v>
      </c>
      <c r="I5" s="3">
        <v>9.9376999999999995</v>
      </c>
      <c r="J5" s="7">
        <v>1325</v>
      </c>
      <c r="K5" s="7">
        <f t="shared" si="0"/>
        <v>13167.452499999999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100</v>
      </c>
      <c r="I6" s="3">
        <v>6.0119999999999996</v>
      </c>
      <c r="J6" s="7">
        <v>1159</v>
      </c>
      <c r="K6" s="7">
        <f t="shared" si="0"/>
        <v>6967.9079999999994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14.3842</v>
      </c>
      <c r="J7" s="7">
        <v>1077</v>
      </c>
      <c r="K7" s="7">
        <f t="shared" si="0"/>
        <v>15491.7834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142</v>
      </c>
      <c r="I8" s="3">
        <v>13.8604</v>
      </c>
      <c r="J8" s="7">
        <v>649</v>
      </c>
      <c r="K8" s="7">
        <f t="shared" si="0"/>
        <v>8995.3996000000006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159.99999999999997</v>
      </c>
      <c r="J9" s="7"/>
      <c r="K9" s="7">
        <f>SUM(K3:K8)</f>
        <v>181799.26120000001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>
        <v>181799.26</v>
      </c>
      <c r="Z9" s="12">
        <v>181800</v>
      </c>
      <c r="AA9" s="12">
        <v>193800</v>
      </c>
      <c r="AB9" s="12">
        <f>Z9-AA9</f>
        <v>-12000</v>
      </c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9" x14ac:dyDescent="0.25">
      <c r="A11" s="3" t="s">
        <v>259</v>
      </c>
      <c r="B11" s="3" t="s">
        <v>260</v>
      </c>
      <c r="C11" s="3" t="s">
        <v>131</v>
      </c>
      <c r="D11" s="3">
        <v>156</v>
      </c>
      <c r="E11" s="12">
        <v>193800</v>
      </c>
      <c r="F11" s="12"/>
      <c r="G11" s="3">
        <v>156</v>
      </c>
      <c r="H11" s="3" t="s">
        <v>93</v>
      </c>
      <c r="I11" s="3">
        <v>126.64709999999999</v>
      </c>
      <c r="J11" s="7">
        <v>1201</v>
      </c>
      <c r="K11" s="7">
        <f>I11*J11</f>
        <v>152103.16709999999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97</v>
      </c>
      <c r="I12" s="3">
        <v>1.3742000000000001</v>
      </c>
      <c r="J12" s="7">
        <v>897</v>
      </c>
      <c r="K12" s="7">
        <f t="shared" ref="K12:K15" si="1">I12*J12</f>
        <v>1232.6574000000001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96</v>
      </c>
      <c r="I13" s="3">
        <v>15.2691</v>
      </c>
      <c r="J13" s="7">
        <v>1077</v>
      </c>
      <c r="K13" s="7">
        <f t="shared" si="1"/>
        <v>16444.8207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142</v>
      </c>
      <c r="I14" s="3">
        <v>11.992699999999999</v>
      </c>
      <c r="J14" s="7">
        <v>649</v>
      </c>
      <c r="K14" s="7">
        <f t="shared" si="1"/>
        <v>7783.2622999999994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63</v>
      </c>
      <c r="I15" s="3">
        <v>0.71689999999999998</v>
      </c>
      <c r="J15" s="7">
        <v>386</v>
      </c>
      <c r="K15" s="7">
        <f t="shared" si="1"/>
        <v>276.72339999999997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>
        <f>SUM(I11:I15)</f>
        <v>156</v>
      </c>
      <c r="J16" s="7"/>
      <c r="K16" s="7">
        <f>SUM(K11:K15)</f>
        <v>177840.63089999999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>
        <v>177840.63</v>
      </c>
      <c r="Z16" s="12">
        <v>177800</v>
      </c>
      <c r="AA16" s="12">
        <v>193800</v>
      </c>
      <c r="AB16" s="12">
        <f>Z16-AA16</f>
        <v>-16000</v>
      </c>
      <c r="AC16" s="4"/>
    </row>
    <row r="17" spans="1:28" x14ac:dyDescent="0.25">
      <c r="A17" s="29"/>
      <c r="B17" s="29"/>
      <c r="C17" s="29"/>
      <c r="D17" s="29"/>
      <c r="E17" s="33"/>
      <c r="F17" s="33"/>
      <c r="G17" s="29"/>
      <c r="H17" s="29"/>
      <c r="I17" s="29"/>
      <c r="J17" s="19"/>
      <c r="K17" s="19"/>
      <c r="L17" s="29"/>
      <c r="M17" s="29"/>
      <c r="N17" s="29"/>
      <c r="O17" s="29"/>
      <c r="P17" s="19"/>
      <c r="Q17" s="19"/>
      <c r="R17" s="29"/>
      <c r="S17" s="29"/>
      <c r="T17" s="29"/>
      <c r="U17" s="29"/>
      <c r="V17" s="19"/>
      <c r="W17" s="19"/>
      <c r="X17" s="19"/>
      <c r="Y17" s="19"/>
      <c r="Z17" s="33"/>
      <c r="AA17" s="33"/>
      <c r="AB17" s="33"/>
    </row>
    <row r="18" spans="1:28" x14ac:dyDescent="0.25">
      <c r="A18" s="3" t="s">
        <v>36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</row>
    <row r="19" spans="1:28" x14ac:dyDescent="0.25">
      <c r="A19" s="3" t="s">
        <v>19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>
        <v>-28000</v>
      </c>
    </row>
    <row r="20" spans="1:28" x14ac:dyDescent="0.25">
      <c r="A20" s="3" t="s">
        <v>20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v>-14000</v>
      </c>
    </row>
    <row r="21" spans="1:28" x14ac:dyDescent="0.25">
      <c r="A21" s="3" t="s">
        <v>21</v>
      </c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>
        <v>-1400</v>
      </c>
    </row>
    <row r="22" spans="1:28" x14ac:dyDescent="0.25">
      <c r="A22" s="3" t="s">
        <v>22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>
        <v>-281</v>
      </c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1"/>
      <c r="B133" s="1"/>
      <c r="C133" s="1"/>
      <c r="D133" s="1"/>
      <c r="E133" s="11"/>
      <c r="F133" s="11"/>
      <c r="G133" s="1"/>
      <c r="H133" s="1"/>
      <c r="I133" s="1"/>
      <c r="J133" s="5"/>
      <c r="K133" s="5"/>
      <c r="L133" s="3"/>
      <c r="M133" s="1"/>
      <c r="N133" s="1"/>
      <c r="O133" s="1"/>
      <c r="P133" s="5"/>
      <c r="Q133" s="5"/>
      <c r="R133" s="3"/>
      <c r="S133" s="1"/>
      <c r="T133" s="1"/>
      <c r="U133" s="1"/>
      <c r="V133" s="5"/>
      <c r="W133" s="5"/>
      <c r="X133" s="7"/>
      <c r="Y133" s="5"/>
      <c r="Z133" s="11"/>
      <c r="AA133" s="11"/>
      <c r="AB133" s="11"/>
    </row>
    <row r="134" spans="1:28" x14ac:dyDescent="0.25">
      <c r="A134" s="1"/>
      <c r="B134" s="1"/>
      <c r="C134" s="1"/>
      <c r="D134" s="1"/>
      <c r="E134" s="11"/>
      <c r="F134" s="11"/>
      <c r="G134" s="1"/>
      <c r="H134" s="1"/>
      <c r="I134" s="1"/>
      <c r="J134" s="5"/>
      <c r="K134" s="5"/>
      <c r="L134" s="3"/>
      <c r="M134" s="1"/>
      <c r="N134" s="1"/>
      <c r="O134" s="1"/>
      <c r="P134" s="5"/>
      <c r="Q134" s="5"/>
      <c r="R134" s="3"/>
      <c r="S134" s="1"/>
      <c r="T134" s="1"/>
      <c r="U134" s="1"/>
      <c r="V134" s="5"/>
      <c r="W134" s="5"/>
      <c r="X134" s="7"/>
      <c r="Y134" s="5"/>
      <c r="Z134" s="11"/>
      <c r="AA134" s="11"/>
      <c r="AB134" s="11"/>
    </row>
    <row r="135" spans="1:28" x14ac:dyDescent="0.25">
      <c r="A135" s="1"/>
      <c r="B135" s="1"/>
      <c r="C135" s="1"/>
      <c r="D135" s="1"/>
      <c r="E135" s="11"/>
      <c r="F135" s="11"/>
      <c r="G135" s="1"/>
      <c r="H135" s="1"/>
      <c r="I135" s="1"/>
      <c r="J135" s="5"/>
      <c r="K135" s="5"/>
      <c r="L135" s="3"/>
      <c r="M135" s="1"/>
      <c r="N135" s="1"/>
      <c r="O135" s="1"/>
      <c r="P135" s="5"/>
      <c r="Q135" s="5"/>
      <c r="R135" s="3"/>
      <c r="S135" s="1"/>
      <c r="T135" s="1"/>
      <c r="U135" s="1"/>
      <c r="V135" s="5"/>
      <c r="W135" s="5"/>
      <c r="X135" s="7"/>
      <c r="Y135" s="5"/>
      <c r="Z135" s="11"/>
      <c r="AA135" s="11"/>
      <c r="AB135" s="11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6AF8D-7889-40E2-BDBB-7303827BA062}">
  <dimension ref="A1:AC172"/>
  <sheetViews>
    <sheetView workbookViewId="0">
      <selection activeCell="G23" sqref="G23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261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262</v>
      </c>
      <c r="B3" s="3" t="s">
        <v>263</v>
      </c>
      <c r="C3" s="3" t="s">
        <v>264</v>
      </c>
      <c r="D3" s="3">
        <v>80</v>
      </c>
      <c r="E3" s="12">
        <v>88900</v>
      </c>
      <c r="F3" s="12"/>
      <c r="G3" s="3">
        <v>77.995900000000006</v>
      </c>
      <c r="H3" s="3" t="s">
        <v>157</v>
      </c>
      <c r="I3" s="3">
        <v>0.88629999999999998</v>
      </c>
      <c r="J3" s="7">
        <v>925</v>
      </c>
      <c r="K3" s="7">
        <f>I3*J3</f>
        <v>819.82749999999999</v>
      </c>
      <c r="L3" s="3"/>
      <c r="M3" s="3"/>
      <c r="N3" s="3"/>
      <c r="O3" s="3"/>
      <c r="P3" s="7"/>
      <c r="Q3" s="7"/>
      <c r="R3" s="3"/>
      <c r="S3" s="3">
        <v>2.0041000000000002</v>
      </c>
      <c r="T3" s="3" t="s">
        <v>157</v>
      </c>
      <c r="U3" s="3">
        <v>4.4200000000000003E-2</v>
      </c>
      <c r="V3" s="7">
        <v>96.97</v>
      </c>
      <c r="W3" s="7">
        <f>U3*V3</f>
        <v>4.2860740000000002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18</v>
      </c>
      <c r="I4" s="3">
        <v>2.1356000000000002</v>
      </c>
      <c r="J4" s="7">
        <v>1201</v>
      </c>
      <c r="K4" s="7">
        <f t="shared" ref="K4:K7" si="0">I4*J4</f>
        <v>2564.8556000000003</v>
      </c>
      <c r="L4" s="3"/>
      <c r="M4" s="3"/>
      <c r="N4" s="3"/>
      <c r="O4" s="3"/>
      <c r="P4" s="7"/>
      <c r="Q4" s="7"/>
      <c r="R4" s="3"/>
      <c r="S4" s="3"/>
      <c r="T4" s="3" t="s">
        <v>18</v>
      </c>
      <c r="U4" s="14">
        <v>5.9900000000000002E-2</v>
      </c>
      <c r="V4" s="7">
        <v>96.97</v>
      </c>
      <c r="W4" s="7">
        <f t="shared" ref="W4:W6" si="1">U4*V4</f>
        <v>5.808503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161</v>
      </c>
      <c r="I5" s="3">
        <v>32.229500000000002</v>
      </c>
      <c r="J5" s="7">
        <v>1228</v>
      </c>
      <c r="K5" s="7">
        <f t="shared" si="0"/>
        <v>39577.826000000001</v>
      </c>
      <c r="L5" s="3"/>
      <c r="M5" s="3"/>
      <c r="N5" s="3"/>
      <c r="O5" s="3"/>
      <c r="P5" s="7"/>
      <c r="Q5" s="7"/>
      <c r="R5" s="3"/>
      <c r="S5" s="3"/>
      <c r="T5" s="3" t="s">
        <v>161</v>
      </c>
      <c r="U5" s="14">
        <v>1.5763</v>
      </c>
      <c r="V5" s="7">
        <v>96.97</v>
      </c>
      <c r="W5" s="7">
        <f t="shared" si="1"/>
        <v>152.85381100000001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16</v>
      </c>
      <c r="I6" s="3">
        <v>39.834499999999998</v>
      </c>
      <c r="J6" s="7">
        <v>1118</v>
      </c>
      <c r="K6" s="7">
        <f t="shared" si="0"/>
        <v>44534.970999999998</v>
      </c>
      <c r="L6" s="3"/>
      <c r="M6" s="3"/>
      <c r="N6" s="3"/>
      <c r="O6" s="3"/>
      <c r="P6" s="7"/>
      <c r="Q6" s="7"/>
      <c r="R6" s="3"/>
      <c r="S6" s="3"/>
      <c r="T6" s="3" t="s">
        <v>16</v>
      </c>
      <c r="U6" s="14">
        <v>0.32369999999999999</v>
      </c>
      <c r="V6" s="7">
        <v>96.97</v>
      </c>
      <c r="W6" s="7">
        <f t="shared" si="1"/>
        <v>31.389188999999998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115</v>
      </c>
      <c r="I7" s="3">
        <v>2.91</v>
      </c>
      <c r="J7" s="7">
        <v>980</v>
      </c>
      <c r="K7" s="7">
        <f t="shared" si="0"/>
        <v>2851.8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>
        <f>SUM(I3:I7)</f>
        <v>77.995900000000006</v>
      </c>
      <c r="J8" s="7"/>
      <c r="K8" s="7">
        <f>SUM(K3:K7)</f>
        <v>90349.280100000004</v>
      </c>
      <c r="L8" s="3"/>
      <c r="M8" s="3"/>
      <c r="N8" s="3"/>
      <c r="O8" s="3"/>
      <c r="P8" s="7"/>
      <c r="Q8" s="7"/>
      <c r="R8" s="3"/>
      <c r="S8" s="3"/>
      <c r="T8" s="3"/>
      <c r="U8" s="3">
        <f>SUM(U3:U6)</f>
        <v>2.0041000000000002</v>
      </c>
      <c r="V8" s="7"/>
      <c r="W8" s="7">
        <f>SUM(W3:W6)</f>
        <v>194.33757700000001</v>
      </c>
      <c r="X8" s="7"/>
      <c r="Y8" s="7">
        <f>K8+W8</f>
        <v>90543.617677000002</v>
      </c>
      <c r="Z8" s="12">
        <v>90500</v>
      </c>
      <c r="AA8" s="12">
        <v>88900</v>
      </c>
      <c r="AB8" s="12">
        <f>Z8-AA8</f>
        <v>1600</v>
      </c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9" x14ac:dyDescent="0.25">
      <c r="A10" s="3" t="s">
        <v>36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 t="s">
        <v>19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>
        <v>1600</v>
      </c>
    </row>
    <row r="12" spans="1:29" x14ac:dyDescent="0.25">
      <c r="A12" s="3" t="s">
        <v>20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f>AB11/2</f>
        <v>800</v>
      </c>
    </row>
    <row r="13" spans="1:29" x14ac:dyDescent="0.25">
      <c r="A13" s="3" t="s">
        <v>21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f>AB12*0.1</f>
        <v>80</v>
      </c>
    </row>
    <row r="14" spans="1:29" x14ac:dyDescent="0.25">
      <c r="A14" s="3" t="s">
        <v>22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AB13*0.23156</f>
        <v>18.524799999999999</v>
      </c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7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4462-1DBE-4A9D-9CDA-C0C746BF06E0}">
  <dimension ref="A1:AC171"/>
  <sheetViews>
    <sheetView workbookViewId="0">
      <selection activeCell="C26" sqref="C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265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266</v>
      </c>
      <c r="B3" s="3" t="s">
        <v>267</v>
      </c>
      <c r="C3" s="3" t="s">
        <v>169</v>
      </c>
      <c r="D3" s="3">
        <v>152.26</v>
      </c>
      <c r="E3" s="12">
        <v>112100</v>
      </c>
      <c r="F3" s="12"/>
      <c r="G3" s="3">
        <v>137.4682</v>
      </c>
      <c r="H3" s="3" t="s">
        <v>106</v>
      </c>
      <c r="I3" s="3">
        <v>1.2472000000000001</v>
      </c>
      <c r="J3" s="7">
        <v>704</v>
      </c>
      <c r="K3" s="7">
        <f>I3*J3</f>
        <v>878.02880000000005</v>
      </c>
      <c r="L3" s="3"/>
      <c r="M3" s="3"/>
      <c r="N3" s="3"/>
      <c r="O3" s="3"/>
      <c r="P3" s="7"/>
      <c r="Q3" s="7"/>
      <c r="R3" s="3"/>
      <c r="S3" s="3">
        <v>14.7918</v>
      </c>
      <c r="T3" s="3" t="s">
        <v>268</v>
      </c>
      <c r="U3" s="3">
        <v>1.1538999999999999</v>
      </c>
      <c r="V3" s="7">
        <v>96.97</v>
      </c>
      <c r="W3" s="7">
        <f>U3*V3</f>
        <v>111.893683</v>
      </c>
      <c r="X3" s="7"/>
      <c r="Y3" s="7"/>
      <c r="Z3" s="12"/>
      <c r="AA3" s="12"/>
      <c r="AB3" s="12"/>
    </row>
    <row r="4" spans="1:29" x14ac:dyDescent="0.25">
      <c r="A4" s="3"/>
      <c r="B4" s="3" t="s">
        <v>269</v>
      </c>
      <c r="C4" s="3"/>
      <c r="D4" s="3"/>
      <c r="E4" s="12"/>
      <c r="F4" s="12"/>
      <c r="G4" s="3"/>
      <c r="H4" s="3" t="s">
        <v>160</v>
      </c>
      <c r="I4" s="3">
        <v>3.5047000000000001</v>
      </c>
      <c r="J4" s="7">
        <v>1104</v>
      </c>
      <c r="K4" s="7">
        <f t="shared" ref="K4:K17" si="0">I4*J4</f>
        <v>3869.1888000000004</v>
      </c>
      <c r="L4" s="3"/>
      <c r="M4" s="3"/>
      <c r="N4" s="3"/>
      <c r="O4" s="3"/>
      <c r="P4" s="7"/>
      <c r="Q4" s="7"/>
      <c r="R4" s="3"/>
      <c r="S4" s="3"/>
      <c r="T4" s="3" t="s">
        <v>270</v>
      </c>
      <c r="U4" s="14">
        <v>0.35110000000000002</v>
      </c>
      <c r="V4" s="7">
        <v>96.97</v>
      </c>
      <c r="W4" s="7">
        <f t="shared" ref="W4:W7" si="1">U4*V4</f>
        <v>34.046167000000004</v>
      </c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3" t="s">
        <v>268</v>
      </c>
      <c r="I5" s="3">
        <v>5.0401999999999996</v>
      </c>
      <c r="J5" s="7">
        <v>704</v>
      </c>
      <c r="K5" s="7">
        <f t="shared" si="0"/>
        <v>3548.3007999999995</v>
      </c>
      <c r="L5" s="3"/>
      <c r="M5" s="3"/>
      <c r="N5" s="3"/>
      <c r="O5" s="3"/>
      <c r="P5" s="7"/>
      <c r="Q5" s="7"/>
      <c r="R5" s="3"/>
      <c r="S5" s="3"/>
      <c r="T5" s="3" t="s">
        <v>16</v>
      </c>
      <c r="U5" s="14">
        <v>0.47070000000000001</v>
      </c>
      <c r="V5" s="7">
        <v>96.97</v>
      </c>
      <c r="W5" s="7">
        <f t="shared" si="1"/>
        <v>45.643779000000002</v>
      </c>
      <c r="X5" s="7"/>
      <c r="Y5" s="7"/>
      <c r="Z5" s="12"/>
      <c r="AA5" s="12"/>
      <c r="AB5" s="12"/>
      <c r="AC5" s="4"/>
    </row>
    <row r="6" spans="1:29" x14ac:dyDescent="0.25">
      <c r="A6" s="3"/>
      <c r="B6" s="3"/>
      <c r="C6" s="3"/>
      <c r="D6" s="3"/>
      <c r="E6" s="12"/>
      <c r="F6" s="12"/>
      <c r="G6" s="3"/>
      <c r="H6" s="3" t="s">
        <v>270</v>
      </c>
      <c r="I6" s="3">
        <v>0.86539999999999995</v>
      </c>
      <c r="J6" s="7">
        <v>1035</v>
      </c>
      <c r="K6" s="7">
        <f t="shared" si="0"/>
        <v>895.68899999999996</v>
      </c>
      <c r="L6" s="3"/>
      <c r="M6" s="3"/>
      <c r="N6" s="3"/>
      <c r="O6" s="3"/>
      <c r="P6" s="7"/>
      <c r="Q6" s="7"/>
      <c r="R6" s="3"/>
      <c r="S6" s="3"/>
      <c r="T6" s="3" t="s">
        <v>166</v>
      </c>
      <c r="U6" s="14">
        <v>6.5641999999999996</v>
      </c>
      <c r="V6" s="7">
        <v>96.97</v>
      </c>
      <c r="W6" s="7">
        <f t="shared" si="1"/>
        <v>636.53047399999991</v>
      </c>
      <c r="X6" s="7"/>
      <c r="Y6" s="7"/>
      <c r="Z6" s="12"/>
      <c r="AA6" s="12"/>
      <c r="AB6" s="12"/>
      <c r="AC6" s="4"/>
    </row>
    <row r="7" spans="1:29" x14ac:dyDescent="0.25">
      <c r="A7" s="15"/>
      <c r="B7" s="15"/>
      <c r="C7" s="15"/>
      <c r="D7" s="15"/>
      <c r="E7" s="16"/>
      <c r="F7" s="16"/>
      <c r="G7" s="15"/>
      <c r="H7" s="15" t="s">
        <v>172</v>
      </c>
      <c r="I7" s="15">
        <v>8.8681000000000001</v>
      </c>
      <c r="J7" s="17">
        <v>745</v>
      </c>
      <c r="K7" s="7">
        <f t="shared" si="0"/>
        <v>6606.7345000000005</v>
      </c>
      <c r="L7" s="15"/>
      <c r="M7" s="15"/>
      <c r="N7" s="15"/>
      <c r="O7" s="15"/>
      <c r="P7" s="17"/>
      <c r="Q7" s="17"/>
      <c r="R7" s="15"/>
      <c r="S7" s="15" t="s">
        <v>117</v>
      </c>
      <c r="T7" s="15" t="s">
        <v>271</v>
      </c>
      <c r="U7" s="15">
        <v>6.2519</v>
      </c>
      <c r="V7" s="7">
        <v>96.97</v>
      </c>
      <c r="W7" s="7">
        <f t="shared" si="1"/>
        <v>606.24674300000004</v>
      </c>
      <c r="X7" s="17"/>
      <c r="Y7" s="17"/>
      <c r="Z7" s="16"/>
      <c r="AA7" s="16"/>
      <c r="AB7" s="16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 t="s">
        <v>161</v>
      </c>
      <c r="I8" s="3">
        <v>12.453799999999999</v>
      </c>
      <c r="J8" s="7">
        <v>1228</v>
      </c>
      <c r="K8" s="7">
        <f t="shared" si="0"/>
        <v>15293.266399999999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 t="s">
        <v>16</v>
      </c>
      <c r="I9" s="3">
        <v>18.6935</v>
      </c>
      <c r="J9" s="7">
        <v>1118</v>
      </c>
      <c r="K9" s="7">
        <f t="shared" si="0"/>
        <v>20899.332999999999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  <c r="AC9" s="4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17</v>
      </c>
      <c r="I10" s="3">
        <v>9.7919</v>
      </c>
      <c r="J10" s="7">
        <v>842</v>
      </c>
      <c r="K10" s="7">
        <f t="shared" si="0"/>
        <v>8244.7798000000003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  <c r="AC10" s="4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272</v>
      </c>
      <c r="I11" s="3">
        <v>9.7454999999999998</v>
      </c>
      <c r="J11" s="7">
        <v>469</v>
      </c>
      <c r="K11" s="7">
        <f t="shared" si="0"/>
        <v>4570.6395000000002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  <c r="AC11" s="4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273</v>
      </c>
      <c r="I12" s="3">
        <v>25.275700000000001</v>
      </c>
      <c r="J12" s="7">
        <v>1049</v>
      </c>
      <c r="K12" s="7">
        <f t="shared" si="0"/>
        <v>26514.209300000002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32</v>
      </c>
      <c r="I13" s="3">
        <v>0.26040000000000002</v>
      </c>
      <c r="J13" s="7">
        <v>1077</v>
      </c>
      <c r="K13" s="7">
        <f t="shared" si="0"/>
        <v>280.45080000000002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274</v>
      </c>
      <c r="I14" s="3">
        <v>1.8552</v>
      </c>
      <c r="J14" s="7">
        <v>980</v>
      </c>
      <c r="K14" s="7">
        <f t="shared" si="0"/>
        <v>1818.096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275</v>
      </c>
      <c r="I15" s="3">
        <v>22.0044</v>
      </c>
      <c r="J15" s="7">
        <v>718</v>
      </c>
      <c r="K15" s="7">
        <f t="shared" si="0"/>
        <v>15799.1592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166</v>
      </c>
      <c r="I16" s="3">
        <v>16.453399999999998</v>
      </c>
      <c r="J16" s="7">
        <v>331</v>
      </c>
      <c r="K16" s="7">
        <f t="shared" si="0"/>
        <v>5446.0753999999997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 t="s">
        <v>117</v>
      </c>
      <c r="H17" s="3" t="s">
        <v>271</v>
      </c>
      <c r="I17" s="3">
        <v>1.4088000000000001</v>
      </c>
      <c r="J17" s="7">
        <v>83</v>
      </c>
      <c r="K17" s="7">
        <f t="shared" si="0"/>
        <v>116.93040000000001</v>
      </c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>
        <f>SUM(I3:I17)</f>
        <v>137.4682</v>
      </c>
      <c r="J18" s="7"/>
      <c r="K18" s="7">
        <f>SUM(K3:K17)</f>
        <v>114780.88170000001</v>
      </c>
      <c r="L18" s="3"/>
      <c r="M18" s="3"/>
      <c r="N18" s="3"/>
      <c r="O18" s="3"/>
      <c r="P18" s="7"/>
      <c r="Q18" s="7"/>
      <c r="R18" s="3"/>
      <c r="S18" s="3"/>
      <c r="T18" s="3"/>
      <c r="U18" s="3">
        <f>SUM(U3:U7)</f>
        <v>14.791799999999999</v>
      </c>
      <c r="V18" s="7"/>
      <c r="W18" s="7">
        <f>SUM(W3:W7)</f>
        <v>1434.360846</v>
      </c>
      <c r="X18" s="7"/>
      <c r="Y18" s="7">
        <f>K18+W18</f>
        <v>116215.24254600001</v>
      </c>
      <c r="Z18" s="12">
        <v>116200</v>
      </c>
      <c r="AA18" s="12">
        <v>112100</v>
      </c>
      <c r="AB18" s="12">
        <f>Z18-AA18</f>
        <v>4100</v>
      </c>
    </row>
    <row r="19" spans="1:29" x14ac:dyDescent="0.25">
      <c r="A19" s="29"/>
      <c r="B19" s="29"/>
      <c r="C19" s="29"/>
      <c r="D19" s="29"/>
      <c r="E19" s="33"/>
      <c r="F19" s="33"/>
      <c r="G19" s="29"/>
      <c r="H19" s="29"/>
      <c r="I19" s="29"/>
      <c r="J19" s="19"/>
      <c r="K19" s="19"/>
      <c r="L19" s="29"/>
      <c r="M19" s="29"/>
      <c r="N19" s="29"/>
      <c r="O19" s="29"/>
      <c r="P19" s="19"/>
      <c r="Q19" s="19"/>
      <c r="R19" s="29"/>
      <c r="S19" s="29"/>
      <c r="T19" s="29"/>
      <c r="U19" s="29"/>
      <c r="V19" s="19"/>
      <c r="W19" s="19"/>
      <c r="X19" s="19"/>
      <c r="Y19" s="19"/>
      <c r="Z19" s="33"/>
      <c r="AA19" s="33"/>
      <c r="AB19" s="33"/>
    </row>
    <row r="20" spans="1:29" x14ac:dyDescent="0.25">
      <c r="A20" s="3" t="s">
        <v>276</v>
      </c>
      <c r="B20" s="3" t="s">
        <v>277</v>
      </c>
      <c r="C20" s="3" t="s">
        <v>169</v>
      </c>
      <c r="D20" s="3">
        <v>136.91</v>
      </c>
      <c r="E20" s="12">
        <v>97600</v>
      </c>
      <c r="F20" s="12"/>
      <c r="G20" s="3">
        <v>98.764899999999997</v>
      </c>
      <c r="H20" s="3" t="s">
        <v>30</v>
      </c>
      <c r="I20" s="3">
        <v>0.61509999999999998</v>
      </c>
      <c r="J20" s="7">
        <v>649</v>
      </c>
      <c r="K20" s="7">
        <f>I20*J20</f>
        <v>399.19990000000001</v>
      </c>
      <c r="L20" s="3"/>
      <c r="M20" s="3">
        <v>20.159199999999998</v>
      </c>
      <c r="N20" s="3" t="s">
        <v>30</v>
      </c>
      <c r="O20" s="3">
        <v>6.2392000000000003</v>
      </c>
      <c r="P20" s="7">
        <v>196</v>
      </c>
      <c r="Q20" s="7">
        <f>O20*P20</f>
        <v>1222.8832</v>
      </c>
      <c r="R20" s="3"/>
      <c r="S20" s="3">
        <v>17.985900000000001</v>
      </c>
      <c r="T20" s="3" t="s">
        <v>30</v>
      </c>
      <c r="U20" s="3">
        <v>0.1867</v>
      </c>
      <c r="V20" s="7">
        <v>96.97</v>
      </c>
      <c r="W20" s="7">
        <f>U20*V20</f>
        <v>18.104299000000001</v>
      </c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 t="s">
        <v>106</v>
      </c>
      <c r="I21" s="3">
        <v>1.0214000000000001</v>
      </c>
      <c r="J21" s="7">
        <v>704</v>
      </c>
      <c r="K21" s="7">
        <f t="shared" ref="K21:K33" si="2">I21*J21</f>
        <v>719.06560000000002</v>
      </c>
      <c r="L21" s="3"/>
      <c r="M21" s="3"/>
      <c r="N21" s="3" t="s">
        <v>160</v>
      </c>
      <c r="O21" s="3">
        <v>1.2196</v>
      </c>
      <c r="P21" s="7">
        <v>196</v>
      </c>
      <c r="Q21" s="7">
        <f t="shared" ref="Q21:Q27" si="3">O21*P21</f>
        <v>239.04160000000002</v>
      </c>
      <c r="R21" s="3"/>
      <c r="S21" s="3"/>
      <c r="T21" s="3" t="s">
        <v>160</v>
      </c>
      <c r="U21" s="3">
        <v>0.33889999999999998</v>
      </c>
      <c r="V21" s="7">
        <v>96.97</v>
      </c>
      <c r="W21" s="7">
        <f t="shared" ref="W21:W27" si="4">U21*V21</f>
        <v>32.863132999999998</v>
      </c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 t="s">
        <v>160</v>
      </c>
      <c r="I22" s="3">
        <v>9.8547999999999991</v>
      </c>
      <c r="J22" s="7">
        <v>1104</v>
      </c>
      <c r="K22" s="7">
        <f t="shared" si="2"/>
        <v>10879.699199999999</v>
      </c>
      <c r="L22" s="3"/>
      <c r="M22" s="3"/>
      <c r="N22" s="3" t="s">
        <v>162</v>
      </c>
      <c r="O22" s="3">
        <v>0.3039</v>
      </c>
      <c r="P22" s="7">
        <v>196</v>
      </c>
      <c r="Q22" s="7">
        <f t="shared" si="3"/>
        <v>59.564399999999999</v>
      </c>
      <c r="R22" s="3"/>
      <c r="S22" s="3"/>
      <c r="T22" s="3" t="s">
        <v>268</v>
      </c>
      <c r="U22" s="3">
        <v>4.5144000000000002</v>
      </c>
      <c r="V22" s="7">
        <v>96.97</v>
      </c>
      <c r="W22" s="7">
        <f t="shared" si="4"/>
        <v>437.761368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 t="s">
        <v>162</v>
      </c>
      <c r="I23" s="3">
        <v>6.4907000000000004</v>
      </c>
      <c r="J23" s="7">
        <v>1049</v>
      </c>
      <c r="K23" s="7">
        <f t="shared" si="2"/>
        <v>6808.7443000000003</v>
      </c>
      <c r="L23" s="3"/>
      <c r="M23" s="3"/>
      <c r="N23" s="3" t="s">
        <v>268</v>
      </c>
      <c r="O23" s="3">
        <v>1.0760000000000001</v>
      </c>
      <c r="P23" s="7">
        <v>196</v>
      </c>
      <c r="Q23" s="7">
        <f t="shared" si="3"/>
        <v>210.89600000000002</v>
      </c>
      <c r="R23" s="3"/>
      <c r="S23" s="3"/>
      <c r="T23" s="3" t="s">
        <v>16</v>
      </c>
      <c r="U23" s="3">
        <v>0.43309999999999998</v>
      </c>
      <c r="V23" s="7">
        <v>96.97</v>
      </c>
      <c r="W23" s="7">
        <f t="shared" si="4"/>
        <v>41.997706999999998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 t="s">
        <v>268</v>
      </c>
      <c r="I24" s="3">
        <v>5.0170000000000003</v>
      </c>
      <c r="J24" s="7">
        <v>704</v>
      </c>
      <c r="K24" s="7">
        <f t="shared" si="2"/>
        <v>3531.9680000000003</v>
      </c>
      <c r="L24" s="3"/>
      <c r="M24" s="3"/>
      <c r="N24" s="3" t="s">
        <v>16</v>
      </c>
      <c r="O24" s="3">
        <v>0.16550000000000001</v>
      </c>
      <c r="P24" s="7">
        <v>196</v>
      </c>
      <c r="Q24" s="7">
        <f t="shared" si="3"/>
        <v>32.438000000000002</v>
      </c>
      <c r="R24" s="3"/>
      <c r="S24" s="3"/>
      <c r="T24" s="3" t="s">
        <v>17</v>
      </c>
      <c r="U24" s="3">
        <v>1.8200000000000001E-2</v>
      </c>
      <c r="V24" s="7">
        <v>96.97</v>
      </c>
      <c r="W24" s="7">
        <f t="shared" si="4"/>
        <v>1.7648540000000001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 t="s">
        <v>161</v>
      </c>
      <c r="I25" s="3">
        <v>29.643999999999998</v>
      </c>
      <c r="J25" s="7">
        <v>1228</v>
      </c>
      <c r="K25" s="7">
        <f t="shared" si="2"/>
        <v>36402.831999999995</v>
      </c>
      <c r="L25" s="3"/>
      <c r="M25" s="3"/>
      <c r="N25" s="3" t="s">
        <v>272</v>
      </c>
      <c r="O25" s="3">
        <v>1.7554000000000001</v>
      </c>
      <c r="P25" s="7">
        <v>196</v>
      </c>
      <c r="Q25" s="7">
        <f t="shared" si="3"/>
        <v>344.05840000000001</v>
      </c>
      <c r="R25" s="3"/>
      <c r="S25" s="3"/>
      <c r="T25" s="3" t="s">
        <v>275</v>
      </c>
      <c r="U25" s="3">
        <v>1.6199999999999999E-2</v>
      </c>
      <c r="V25" s="7">
        <v>96.97</v>
      </c>
      <c r="W25" s="7">
        <f t="shared" si="4"/>
        <v>1.5709139999999999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 t="s">
        <v>16</v>
      </c>
      <c r="I26" s="3">
        <v>1.2282</v>
      </c>
      <c r="J26" s="7">
        <v>1118</v>
      </c>
      <c r="K26" s="7">
        <f t="shared" si="2"/>
        <v>1373.1276</v>
      </c>
      <c r="L26" s="3"/>
      <c r="M26" s="3"/>
      <c r="N26" s="3" t="s">
        <v>275</v>
      </c>
      <c r="O26" s="3">
        <v>0.87170000000000003</v>
      </c>
      <c r="P26" s="7">
        <v>196</v>
      </c>
      <c r="Q26" s="7">
        <f t="shared" si="3"/>
        <v>170.85320000000002</v>
      </c>
      <c r="R26" s="3"/>
      <c r="S26" s="3"/>
      <c r="T26" s="3" t="s">
        <v>166</v>
      </c>
      <c r="U26" s="3">
        <v>0.3256</v>
      </c>
      <c r="V26" s="7">
        <v>96.97</v>
      </c>
      <c r="W26" s="7">
        <f t="shared" si="4"/>
        <v>31.573432</v>
      </c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 t="s">
        <v>17</v>
      </c>
      <c r="I27" s="3">
        <v>14.1868</v>
      </c>
      <c r="J27" s="7">
        <v>842</v>
      </c>
      <c r="K27" s="7">
        <f t="shared" si="2"/>
        <v>11945.285599999999</v>
      </c>
      <c r="L27" s="3"/>
      <c r="M27" s="3" t="s">
        <v>117</v>
      </c>
      <c r="N27" s="3" t="s">
        <v>271</v>
      </c>
      <c r="O27" s="3">
        <v>8.5279000000000007</v>
      </c>
      <c r="P27" s="7">
        <v>196</v>
      </c>
      <c r="Q27" s="7">
        <f t="shared" si="3"/>
        <v>1671.4684000000002</v>
      </c>
      <c r="R27" s="3"/>
      <c r="S27" s="3" t="s">
        <v>117</v>
      </c>
      <c r="T27" s="3" t="s">
        <v>278</v>
      </c>
      <c r="U27" s="3">
        <v>12.152799999999999</v>
      </c>
      <c r="V27" s="7">
        <v>96.97</v>
      </c>
      <c r="W27" s="7">
        <f t="shared" si="4"/>
        <v>1178.4570159999998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 t="s">
        <v>272</v>
      </c>
      <c r="I28" s="3">
        <v>4.6985000000000001</v>
      </c>
      <c r="J28" s="7">
        <v>469</v>
      </c>
      <c r="K28" s="7">
        <f t="shared" si="2"/>
        <v>2203.5965000000001</v>
      </c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 t="s">
        <v>273</v>
      </c>
      <c r="I29" s="3">
        <v>1.5972999999999999</v>
      </c>
      <c r="J29" s="7">
        <v>1049</v>
      </c>
      <c r="K29" s="7">
        <f t="shared" si="2"/>
        <v>1675.5676999999998</v>
      </c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 t="s">
        <v>32</v>
      </c>
      <c r="I30" s="3">
        <v>5.6638000000000002</v>
      </c>
      <c r="J30" s="7">
        <v>1077</v>
      </c>
      <c r="K30" s="7">
        <f t="shared" si="2"/>
        <v>6099.9126000000006</v>
      </c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 t="s">
        <v>275</v>
      </c>
      <c r="I31" s="3">
        <v>14.5411</v>
      </c>
      <c r="J31" s="7">
        <v>718</v>
      </c>
      <c r="K31" s="7">
        <f t="shared" si="2"/>
        <v>10440.5098</v>
      </c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 t="s">
        <v>166</v>
      </c>
      <c r="I32" s="3">
        <v>1.7708999999999999</v>
      </c>
      <c r="J32" s="7">
        <v>331</v>
      </c>
      <c r="K32" s="7">
        <f t="shared" si="2"/>
        <v>586.16789999999992</v>
      </c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 t="s">
        <v>117</v>
      </c>
      <c r="H33" s="3" t="s">
        <v>278</v>
      </c>
      <c r="I33" s="3">
        <v>2.4352999999999998</v>
      </c>
      <c r="J33" s="7">
        <v>83</v>
      </c>
      <c r="K33" s="7">
        <f t="shared" si="2"/>
        <v>202.12989999999999</v>
      </c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>
        <f>SUM(I20:I33)</f>
        <v>98.764899999999997</v>
      </c>
      <c r="J34" s="7"/>
      <c r="K34" s="7">
        <f>SUM(K20:K33)</f>
        <v>93267.806599999982</v>
      </c>
      <c r="L34" s="3"/>
      <c r="M34" s="3"/>
      <c r="N34" s="3"/>
      <c r="O34" s="3">
        <f>SUM(O20:O27)</f>
        <v>20.159199999999998</v>
      </c>
      <c r="P34" s="7"/>
      <c r="Q34" s="7">
        <f>SUM(Q20:Q27)</f>
        <v>3951.2032000000004</v>
      </c>
      <c r="R34" s="3"/>
      <c r="S34" s="3"/>
      <c r="T34" s="3"/>
      <c r="U34" s="3">
        <f>SUM(U20:U27)</f>
        <v>17.985900000000001</v>
      </c>
      <c r="V34" s="7"/>
      <c r="W34" s="7">
        <f>SUM(W20:W27)</f>
        <v>1744.0927229999998</v>
      </c>
      <c r="X34" s="7"/>
      <c r="Y34" s="7">
        <f>K34+Q34+W34</f>
        <v>98963.10252299998</v>
      </c>
      <c r="Z34" s="12">
        <v>99000</v>
      </c>
      <c r="AA34" s="12">
        <v>97600</v>
      </c>
      <c r="AB34" s="12">
        <f>Z34-AA34</f>
        <v>1400</v>
      </c>
    </row>
    <row r="35" spans="1:28" x14ac:dyDescent="0.25">
      <c r="A35" s="29"/>
      <c r="B35" s="29"/>
      <c r="C35" s="29"/>
      <c r="D35" s="29"/>
      <c r="E35" s="33"/>
      <c r="F35" s="33"/>
      <c r="G35" s="29"/>
      <c r="H35" s="29"/>
      <c r="I35" s="29"/>
      <c r="J35" s="19"/>
      <c r="K35" s="19"/>
      <c r="L35" s="29"/>
      <c r="M35" s="29"/>
      <c r="N35" s="29"/>
      <c r="O35" s="29"/>
      <c r="P35" s="19"/>
      <c r="Q35" s="19"/>
      <c r="R35" s="29"/>
      <c r="S35" s="29"/>
      <c r="T35" s="29"/>
      <c r="U35" s="29"/>
      <c r="V35" s="19"/>
      <c r="W35" s="19"/>
      <c r="X35" s="19"/>
      <c r="Y35" s="19"/>
      <c r="Z35" s="33"/>
      <c r="AA35" s="33"/>
      <c r="AB35" s="33"/>
    </row>
    <row r="36" spans="1:28" x14ac:dyDescent="0.25">
      <c r="A36" s="3" t="s">
        <v>279</v>
      </c>
      <c r="B36" s="3" t="s">
        <v>280</v>
      </c>
      <c r="C36" s="3" t="s">
        <v>169</v>
      </c>
      <c r="D36" s="3">
        <v>160</v>
      </c>
      <c r="E36" s="12">
        <v>170800</v>
      </c>
      <c r="F36" s="12"/>
      <c r="G36" s="3">
        <v>149.84979999999999</v>
      </c>
      <c r="H36" s="3" t="s">
        <v>106</v>
      </c>
      <c r="I36" s="3">
        <v>7.7554999999999996</v>
      </c>
      <c r="J36" s="7">
        <v>704</v>
      </c>
      <c r="K36" s="7">
        <f>I36*J36</f>
        <v>5459.8719999999994</v>
      </c>
      <c r="L36" s="3"/>
      <c r="M36" s="3">
        <v>1.4197</v>
      </c>
      <c r="N36" s="3" t="s">
        <v>106</v>
      </c>
      <c r="O36" s="3">
        <v>1.3963000000000001</v>
      </c>
      <c r="P36" s="7">
        <v>196</v>
      </c>
      <c r="Q36" s="7">
        <f>O36*P36</f>
        <v>273.6748</v>
      </c>
      <c r="R36" s="3"/>
      <c r="S36" s="3">
        <v>8.7304999999999993</v>
      </c>
      <c r="T36" s="3" t="s">
        <v>106</v>
      </c>
      <c r="U36" s="3">
        <v>0.22500000000000001</v>
      </c>
      <c r="V36" s="7">
        <v>96.97</v>
      </c>
      <c r="W36" s="7">
        <f>U36*V36</f>
        <v>21.818249999999999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160</v>
      </c>
      <c r="I37" s="3">
        <v>3.4599999999999999E-2</v>
      </c>
      <c r="J37" s="7">
        <v>1104</v>
      </c>
      <c r="K37" s="7">
        <f t="shared" ref="K37:K41" si="5">I37*J37</f>
        <v>38.198399999999999</v>
      </c>
      <c r="L37" s="3"/>
      <c r="M37" s="3"/>
      <c r="N37" s="3" t="s">
        <v>161</v>
      </c>
      <c r="O37" s="3">
        <v>2.3400000000000001E-2</v>
      </c>
      <c r="P37" s="7">
        <v>196</v>
      </c>
      <c r="Q37" s="7">
        <f>O37*P37</f>
        <v>4.5864000000000003</v>
      </c>
      <c r="R37" s="3"/>
      <c r="S37" s="3"/>
      <c r="T37" s="3" t="s">
        <v>176</v>
      </c>
      <c r="U37" s="3">
        <v>0.74780000000000002</v>
      </c>
      <c r="V37" s="7">
        <v>96.97</v>
      </c>
      <c r="W37" s="7">
        <f t="shared" ref="W37:W39" si="6">U37*V37</f>
        <v>72.514166000000003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176</v>
      </c>
      <c r="I38" s="3">
        <v>5.7121000000000004</v>
      </c>
      <c r="J38" s="7">
        <v>883</v>
      </c>
      <c r="K38" s="7">
        <f t="shared" si="5"/>
        <v>5043.7843000000003</v>
      </c>
      <c r="L38" s="3"/>
      <c r="M38" s="3"/>
      <c r="N38" s="3"/>
      <c r="O38" s="3"/>
      <c r="P38" s="7"/>
      <c r="Q38" s="7"/>
      <c r="R38" s="3"/>
      <c r="S38" s="3"/>
      <c r="T38" s="3" t="s">
        <v>161</v>
      </c>
      <c r="U38" s="3">
        <v>7.0076999999999998</v>
      </c>
      <c r="V38" s="7">
        <v>96.97</v>
      </c>
      <c r="W38" s="7">
        <f t="shared" si="6"/>
        <v>679.53666899999996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161</v>
      </c>
      <c r="I39" s="3">
        <v>121.3261</v>
      </c>
      <c r="J39" s="7">
        <v>1228</v>
      </c>
      <c r="K39" s="7">
        <f t="shared" si="5"/>
        <v>148988.45079999999</v>
      </c>
      <c r="L39" s="3"/>
      <c r="M39" s="3"/>
      <c r="N39" s="3"/>
      <c r="O39" s="3"/>
      <c r="P39" s="7"/>
      <c r="Q39" s="7"/>
      <c r="R39" s="3"/>
      <c r="S39" s="3"/>
      <c r="T39" s="3" t="s">
        <v>115</v>
      </c>
      <c r="U39" s="3">
        <v>0.75</v>
      </c>
      <c r="V39" s="7">
        <v>96.97</v>
      </c>
      <c r="W39" s="7">
        <f t="shared" si="6"/>
        <v>72.727499999999992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115</v>
      </c>
      <c r="I40" s="3">
        <v>14.8049</v>
      </c>
      <c r="J40" s="7">
        <v>980</v>
      </c>
      <c r="K40" s="7">
        <f t="shared" si="5"/>
        <v>14508.802</v>
      </c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32</v>
      </c>
      <c r="I41" s="3">
        <v>0.21659999999999999</v>
      </c>
      <c r="J41" s="7">
        <v>1077</v>
      </c>
      <c r="K41" s="7">
        <f t="shared" si="5"/>
        <v>233.2782</v>
      </c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>
        <f>SUM(I36:I41)</f>
        <v>149.84979999999999</v>
      </c>
      <c r="J42" s="7"/>
      <c r="K42" s="7">
        <f>SUM(K36:K41)</f>
        <v>174272.38569999998</v>
      </c>
      <c r="L42" s="3"/>
      <c r="M42" s="3"/>
      <c r="N42" s="3"/>
      <c r="O42" s="3">
        <f>O36+O37</f>
        <v>1.4197000000000002</v>
      </c>
      <c r="P42" s="7"/>
      <c r="Q42" s="7">
        <f>Q36+Q37</f>
        <v>278.26120000000003</v>
      </c>
      <c r="R42" s="3"/>
      <c r="S42" s="3"/>
      <c r="T42" s="3"/>
      <c r="U42" s="3">
        <f>SUM(U36:U39)</f>
        <v>8.7304999999999993</v>
      </c>
      <c r="V42" s="7"/>
      <c r="W42" s="7">
        <f>SUM(W36:W39)</f>
        <v>846.59658499999989</v>
      </c>
      <c r="X42" s="7"/>
      <c r="Y42" s="7">
        <f>K42+Q42+W42</f>
        <v>175397.24348499998</v>
      </c>
      <c r="Z42" s="12">
        <v>175400</v>
      </c>
      <c r="AA42" s="12">
        <v>170800</v>
      </c>
      <c r="AB42" s="12">
        <f>Z42-AA42</f>
        <v>4600</v>
      </c>
    </row>
    <row r="43" spans="1:28" x14ac:dyDescent="0.25">
      <c r="A43" s="29"/>
      <c r="B43" s="29"/>
      <c r="C43" s="29"/>
      <c r="D43" s="29"/>
      <c r="E43" s="33"/>
      <c r="F43" s="33"/>
      <c r="G43" s="29"/>
      <c r="H43" s="29"/>
      <c r="I43" s="29"/>
      <c r="J43" s="19"/>
      <c r="K43" s="19"/>
      <c r="L43" s="29"/>
      <c r="M43" s="29"/>
      <c r="N43" s="29"/>
      <c r="O43" s="29"/>
      <c r="P43" s="19"/>
      <c r="Q43" s="19"/>
      <c r="R43" s="29"/>
      <c r="S43" s="29"/>
      <c r="T43" s="29"/>
      <c r="U43" s="29"/>
      <c r="V43" s="19"/>
      <c r="W43" s="19"/>
      <c r="X43" s="19"/>
      <c r="Y43" s="19"/>
      <c r="Z43" s="33"/>
      <c r="AA43" s="33"/>
      <c r="AB43" s="33"/>
    </row>
    <row r="44" spans="1:28" x14ac:dyDescent="0.25">
      <c r="A44" s="3" t="s">
        <v>281</v>
      </c>
      <c r="B44" s="3" t="s">
        <v>282</v>
      </c>
      <c r="C44" s="3" t="s">
        <v>169</v>
      </c>
      <c r="D44" s="3">
        <v>160</v>
      </c>
      <c r="E44" s="12">
        <v>129900</v>
      </c>
      <c r="F44" s="12"/>
      <c r="G44" s="3">
        <v>111.3442</v>
      </c>
      <c r="H44" s="3" t="s">
        <v>161</v>
      </c>
      <c r="I44" s="3">
        <v>76.028700000000001</v>
      </c>
      <c r="J44" s="7">
        <v>1228</v>
      </c>
      <c r="K44" s="7">
        <f>I44*J44</f>
        <v>93363.243600000002</v>
      </c>
      <c r="L44" s="3"/>
      <c r="M44" s="3">
        <v>45.227800000000002</v>
      </c>
      <c r="N44" s="3" t="s">
        <v>161</v>
      </c>
      <c r="O44" s="3">
        <v>2.6183999999999998</v>
      </c>
      <c r="P44" s="7">
        <v>196</v>
      </c>
      <c r="Q44" s="7">
        <f>O44*P44</f>
        <v>513.20639999999992</v>
      </c>
      <c r="R44" s="3"/>
      <c r="S44" s="3">
        <v>3.4279999999999999</v>
      </c>
      <c r="T44" s="3" t="s">
        <v>161</v>
      </c>
      <c r="U44" s="3">
        <v>2.3582999999999998</v>
      </c>
      <c r="V44" s="7">
        <v>96.97</v>
      </c>
      <c r="W44" s="7">
        <f>U44*V44</f>
        <v>228.68435099999999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115</v>
      </c>
      <c r="I45" s="3">
        <v>14.436199999999999</v>
      </c>
      <c r="J45" s="7">
        <v>980</v>
      </c>
      <c r="K45" s="7">
        <f t="shared" ref="K45:K49" si="7">I45*J45</f>
        <v>14147.475999999999</v>
      </c>
      <c r="L45" s="3"/>
      <c r="M45" s="3"/>
      <c r="N45" s="3" t="s">
        <v>115</v>
      </c>
      <c r="O45" s="3">
        <v>0.14979999999999999</v>
      </c>
      <c r="P45" s="7">
        <v>196</v>
      </c>
      <c r="Q45" s="7">
        <f t="shared" ref="Q45:Q50" si="8">O45*P45</f>
        <v>29.360799999999998</v>
      </c>
      <c r="R45" s="3"/>
      <c r="S45" s="3"/>
      <c r="T45" s="3" t="s">
        <v>108</v>
      </c>
      <c r="U45" s="3">
        <v>0.18740000000000001</v>
      </c>
      <c r="V45" s="7">
        <v>96.97</v>
      </c>
      <c r="W45" s="7">
        <f t="shared" ref="W45:W46" si="9">U45*V45</f>
        <v>18.172178000000002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283</v>
      </c>
      <c r="I46" s="3">
        <v>11.055400000000001</v>
      </c>
      <c r="J46" s="7">
        <v>718</v>
      </c>
      <c r="K46" s="7">
        <f t="shared" si="7"/>
        <v>7937.7772000000004</v>
      </c>
      <c r="L46" s="3"/>
      <c r="M46" s="3"/>
      <c r="N46" s="3" t="s">
        <v>283</v>
      </c>
      <c r="O46" s="3">
        <v>9.3606999999999996</v>
      </c>
      <c r="P46" s="7">
        <v>196</v>
      </c>
      <c r="Q46" s="7">
        <f t="shared" si="8"/>
        <v>1834.6971999999998</v>
      </c>
      <c r="R46" s="3"/>
      <c r="S46" s="3"/>
      <c r="T46" s="3" t="s">
        <v>32</v>
      </c>
      <c r="U46" s="3">
        <v>0.88229999999999997</v>
      </c>
      <c r="V46" s="7">
        <v>96.97</v>
      </c>
      <c r="W46" s="7">
        <f t="shared" si="9"/>
        <v>85.556630999999996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108</v>
      </c>
      <c r="I47" s="3">
        <v>0.1177</v>
      </c>
      <c r="J47" s="7">
        <v>497</v>
      </c>
      <c r="K47" s="7">
        <f t="shared" si="7"/>
        <v>58.496899999999997</v>
      </c>
      <c r="L47" s="3"/>
      <c r="M47" s="3"/>
      <c r="N47" s="3" t="s">
        <v>108</v>
      </c>
      <c r="O47" s="3">
        <v>9.3315000000000001</v>
      </c>
      <c r="P47" s="7">
        <v>196</v>
      </c>
      <c r="Q47" s="7">
        <f t="shared" si="8"/>
        <v>1828.9739999999999</v>
      </c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32</v>
      </c>
      <c r="I48" s="3">
        <v>9.6483000000000008</v>
      </c>
      <c r="J48" s="7">
        <v>1077</v>
      </c>
      <c r="K48" s="7">
        <f t="shared" si="7"/>
        <v>10391.2191</v>
      </c>
      <c r="L48" s="3"/>
      <c r="M48" s="3"/>
      <c r="N48" s="3" t="s">
        <v>49</v>
      </c>
      <c r="O48" s="3">
        <v>2.9215</v>
      </c>
      <c r="P48" s="7">
        <v>196</v>
      </c>
      <c r="Q48" s="7">
        <f t="shared" si="8"/>
        <v>572.61400000000003</v>
      </c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 t="s">
        <v>284</v>
      </c>
      <c r="I49" s="3">
        <v>5.79E-2</v>
      </c>
      <c r="J49" s="7">
        <v>649</v>
      </c>
      <c r="K49" s="7">
        <f t="shared" si="7"/>
        <v>37.577100000000002</v>
      </c>
      <c r="L49" s="3"/>
      <c r="M49" s="3"/>
      <c r="N49" s="3" t="s">
        <v>166</v>
      </c>
      <c r="O49" s="3">
        <v>14.010999999999999</v>
      </c>
      <c r="P49" s="7">
        <v>196</v>
      </c>
      <c r="Q49" s="7">
        <f t="shared" si="8"/>
        <v>2746.1559999999999</v>
      </c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 t="s">
        <v>284</v>
      </c>
      <c r="O50" s="3">
        <v>6.8349000000000002</v>
      </c>
      <c r="P50" s="7">
        <v>196</v>
      </c>
      <c r="Q50" s="7">
        <f t="shared" si="8"/>
        <v>1339.6404</v>
      </c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>
        <f>SUM(I44:I49)</f>
        <v>111.34420000000001</v>
      </c>
      <c r="J51" s="7"/>
      <c r="K51" s="7">
        <f>SUM(K44:K49)</f>
        <v>125935.78989999999</v>
      </c>
      <c r="L51" s="3"/>
      <c r="M51" s="3"/>
      <c r="N51" s="3"/>
      <c r="O51" s="3">
        <f>SUM(O44:O50)</f>
        <v>45.227799999999995</v>
      </c>
      <c r="P51" s="7"/>
      <c r="Q51" s="7">
        <f>SUM(Q44:Q50)</f>
        <v>8864.648799999999</v>
      </c>
      <c r="R51" s="3"/>
      <c r="S51" s="3"/>
      <c r="T51" s="3"/>
      <c r="U51" s="3">
        <f>SUM(U44:U46)</f>
        <v>3.4279999999999999</v>
      </c>
      <c r="V51" s="7"/>
      <c r="W51" s="7">
        <f>SUM(W44:W46)</f>
        <v>332.41316</v>
      </c>
      <c r="X51" s="7"/>
      <c r="Y51" s="7">
        <f>K51+Q51+W51</f>
        <v>135132.85186</v>
      </c>
      <c r="Z51" s="12">
        <v>135100</v>
      </c>
      <c r="AA51" s="12">
        <v>129900</v>
      </c>
      <c r="AB51" s="12">
        <f>Z51-AA51</f>
        <v>5200</v>
      </c>
    </row>
    <row r="52" spans="1:28" x14ac:dyDescent="0.25">
      <c r="A52" s="29"/>
      <c r="B52" s="29"/>
      <c r="C52" s="29"/>
      <c r="D52" s="29"/>
      <c r="E52" s="33"/>
      <c r="F52" s="33"/>
      <c r="G52" s="29"/>
      <c r="H52" s="29"/>
      <c r="I52" s="29"/>
      <c r="J52" s="19"/>
      <c r="K52" s="19"/>
      <c r="L52" s="29"/>
      <c r="M52" s="29"/>
      <c r="N52" s="29"/>
      <c r="O52" s="29"/>
      <c r="P52" s="19"/>
      <c r="Q52" s="19"/>
      <c r="R52" s="29"/>
      <c r="S52" s="29"/>
      <c r="T52" s="29"/>
      <c r="U52" s="29"/>
      <c r="V52" s="19"/>
      <c r="W52" s="19"/>
      <c r="X52" s="19"/>
      <c r="Y52" s="19"/>
      <c r="Z52" s="33"/>
      <c r="AA52" s="33"/>
      <c r="AB52" s="33"/>
    </row>
    <row r="53" spans="1:28" x14ac:dyDescent="0.25">
      <c r="A53" s="3" t="s">
        <v>36</v>
      </c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 t="s">
        <v>19</v>
      </c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>
        <f>SUM(AB18:AB51)</f>
        <v>15300</v>
      </c>
    </row>
    <row r="55" spans="1:28" x14ac:dyDescent="0.25">
      <c r="A55" s="3" t="s">
        <v>20</v>
      </c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>
        <f>AB54/2</f>
        <v>7650</v>
      </c>
    </row>
    <row r="56" spans="1:28" x14ac:dyDescent="0.25">
      <c r="A56" s="3" t="s">
        <v>21</v>
      </c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>
        <f>AB55*0.1</f>
        <v>765</v>
      </c>
    </row>
    <row r="57" spans="1:28" x14ac:dyDescent="0.25">
      <c r="A57" s="3" t="s">
        <v>22</v>
      </c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>
        <f>AB56*0.22529</f>
        <v>172.34684999999999</v>
      </c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6B963-92B8-4430-A237-F07DAB676A5C}">
  <dimension ref="A1:AC167"/>
  <sheetViews>
    <sheetView workbookViewId="0">
      <selection activeCell="L23" sqref="L23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285</v>
      </c>
      <c r="B1" s="1"/>
      <c r="C1" s="1"/>
      <c r="D1" s="56">
        <v>2022</v>
      </c>
      <c r="E1" s="57"/>
      <c r="F1" s="11"/>
      <c r="G1" s="61" t="s">
        <v>14</v>
      </c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286</v>
      </c>
      <c r="B3" s="3" t="s">
        <v>287</v>
      </c>
      <c r="C3" s="3" t="s">
        <v>131</v>
      </c>
      <c r="D3" s="3">
        <v>148.05000000000001</v>
      </c>
      <c r="E3" s="12">
        <v>157100</v>
      </c>
      <c r="F3" s="12"/>
      <c r="G3" s="3">
        <v>121.71169999999999</v>
      </c>
      <c r="H3" s="3" t="s">
        <v>148</v>
      </c>
      <c r="I3" s="3">
        <v>23.9542</v>
      </c>
      <c r="J3" s="7">
        <v>994</v>
      </c>
      <c r="K3" s="7">
        <f>I3*J3</f>
        <v>23810.4748</v>
      </c>
      <c r="L3" s="3"/>
      <c r="M3" s="3"/>
      <c r="N3" s="3"/>
      <c r="O3" s="3"/>
      <c r="P3" s="7"/>
      <c r="Q3" s="7"/>
      <c r="R3" s="3"/>
      <c r="S3" s="3">
        <v>26.3383</v>
      </c>
      <c r="T3" s="3" t="s">
        <v>148</v>
      </c>
      <c r="U3" s="3">
        <v>20.057300000000001</v>
      </c>
      <c r="V3" s="7">
        <v>96.97</v>
      </c>
      <c r="W3" s="7">
        <f>U3*V3</f>
        <v>1944.9563810000002</v>
      </c>
      <c r="X3" s="7"/>
      <c r="Y3" s="7"/>
      <c r="Z3" s="12"/>
      <c r="AA3" s="12"/>
      <c r="AB3" s="12"/>
    </row>
    <row r="4" spans="1:29" x14ac:dyDescent="0.25">
      <c r="A4" s="3"/>
      <c r="B4" s="3" t="s">
        <v>288</v>
      </c>
      <c r="C4" s="3"/>
      <c r="D4" s="3"/>
      <c r="E4" s="12"/>
      <c r="F4" s="12"/>
      <c r="G4" s="3"/>
      <c r="H4" s="3" t="s">
        <v>93</v>
      </c>
      <c r="I4" s="3">
        <v>60.327800000000003</v>
      </c>
      <c r="J4" s="7">
        <v>1201</v>
      </c>
      <c r="K4" s="7">
        <f t="shared" ref="K4:K6" si="0">I4*J4</f>
        <v>72453.6878</v>
      </c>
      <c r="L4" s="3"/>
      <c r="M4" s="3"/>
      <c r="N4" s="3"/>
      <c r="O4" s="3"/>
      <c r="P4" s="7"/>
      <c r="Q4" s="7"/>
      <c r="R4" s="3"/>
      <c r="S4" s="3"/>
      <c r="T4" s="3" t="s">
        <v>93</v>
      </c>
      <c r="U4" s="14">
        <v>6.2809999999999997</v>
      </c>
      <c r="V4" s="7">
        <v>96.97</v>
      </c>
      <c r="W4" s="7">
        <f>U4*V4</f>
        <v>609.06856999999991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122</v>
      </c>
      <c r="I5" s="3">
        <v>10.853199999999999</v>
      </c>
      <c r="J5" s="7">
        <v>1325</v>
      </c>
      <c r="K5" s="7">
        <f t="shared" si="0"/>
        <v>14380.49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96</v>
      </c>
      <c r="I6" s="3">
        <v>26.576499999999999</v>
      </c>
      <c r="J6" s="7">
        <v>1077</v>
      </c>
      <c r="K6" s="7">
        <f t="shared" si="0"/>
        <v>28622.890499999998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>
        <f>SUM(I3:I6)</f>
        <v>121.71170000000001</v>
      </c>
      <c r="J7" s="7"/>
      <c r="K7" s="7">
        <f>SUM(K3:K6)</f>
        <v>139267.54310000001</v>
      </c>
      <c r="L7" s="3"/>
      <c r="M7" s="3"/>
      <c r="N7" s="3"/>
      <c r="O7" s="3"/>
      <c r="P7" s="7"/>
      <c r="Q7" s="7"/>
      <c r="R7" s="3"/>
      <c r="S7" s="3"/>
      <c r="T7" s="3"/>
      <c r="U7" s="14">
        <f>SUM(U3:U4)</f>
        <v>26.3383</v>
      </c>
      <c r="V7" s="7"/>
      <c r="W7" s="7">
        <f>W3+W4</f>
        <v>2554.0249510000003</v>
      </c>
      <c r="X7" s="7"/>
      <c r="Y7" s="7">
        <f>K7+W7</f>
        <v>141821.56805100001</v>
      </c>
      <c r="Z7" s="12">
        <v>141800</v>
      </c>
      <c r="AA7" s="12">
        <v>157100</v>
      </c>
      <c r="AB7" s="12">
        <f>Z7-AA7</f>
        <v>-15300</v>
      </c>
    </row>
    <row r="8" spans="1:29" x14ac:dyDescent="0.25">
      <c r="A8" s="29"/>
      <c r="B8" s="29"/>
      <c r="C8" s="29"/>
      <c r="D8" s="29"/>
      <c r="E8" s="33"/>
      <c r="F8" s="33"/>
      <c r="G8" s="29"/>
      <c r="H8" s="29"/>
      <c r="I8" s="29"/>
      <c r="J8" s="19"/>
      <c r="K8" s="19"/>
      <c r="L8" s="29"/>
      <c r="M8" s="29"/>
      <c r="N8" s="29"/>
      <c r="O8" s="29"/>
      <c r="P8" s="19"/>
      <c r="Q8" s="19"/>
      <c r="R8" s="29"/>
      <c r="S8" s="29"/>
      <c r="T8" s="29"/>
      <c r="U8" s="29"/>
      <c r="V8" s="19"/>
      <c r="W8" s="19"/>
      <c r="X8" s="19"/>
      <c r="Y8" s="19"/>
      <c r="Z8" s="33"/>
      <c r="AA8" s="33"/>
      <c r="AB8" s="33"/>
    </row>
    <row r="9" spans="1:29" x14ac:dyDescent="0.25">
      <c r="A9" s="3" t="s">
        <v>289</v>
      </c>
      <c r="B9" s="3" t="s">
        <v>290</v>
      </c>
      <c r="C9" s="3" t="s">
        <v>131</v>
      </c>
      <c r="D9" s="3">
        <v>160</v>
      </c>
      <c r="E9" s="12">
        <v>156400</v>
      </c>
      <c r="F9" s="12"/>
      <c r="G9" s="3">
        <v>149.34</v>
      </c>
      <c r="H9" s="3" t="s">
        <v>148</v>
      </c>
      <c r="I9" s="3">
        <v>117.8058</v>
      </c>
      <c r="J9" s="7">
        <v>994</v>
      </c>
      <c r="K9" s="7">
        <f>I9*J9</f>
        <v>117098.96520000001</v>
      </c>
      <c r="L9" s="3"/>
      <c r="M9" s="3"/>
      <c r="N9" s="3"/>
      <c r="O9" s="3"/>
      <c r="P9" s="7"/>
      <c r="Q9" s="7"/>
      <c r="R9" s="3"/>
      <c r="S9" s="3">
        <v>10.66</v>
      </c>
      <c r="T9" s="3" t="s">
        <v>148</v>
      </c>
      <c r="U9" s="3">
        <v>7.7545000000000002</v>
      </c>
      <c r="V9" s="7">
        <v>96.97</v>
      </c>
      <c r="W9" s="7">
        <f>U9*V9</f>
        <v>751.95386500000006</v>
      </c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93</v>
      </c>
      <c r="I10" s="3">
        <v>1.8499999999999999E-2</v>
      </c>
      <c r="J10" s="7">
        <v>1201</v>
      </c>
      <c r="K10" s="7">
        <f t="shared" ref="K10:K12" si="1">I10*J10</f>
        <v>22.218499999999999</v>
      </c>
      <c r="L10" s="3"/>
      <c r="M10" s="3"/>
      <c r="N10" s="3"/>
      <c r="O10" s="3"/>
      <c r="P10" s="7"/>
      <c r="Q10" s="7"/>
      <c r="R10" s="3"/>
      <c r="S10" s="3"/>
      <c r="T10" s="3" t="s">
        <v>122</v>
      </c>
      <c r="U10" s="3">
        <v>0.65739999999999998</v>
      </c>
      <c r="V10" s="7">
        <v>96.97</v>
      </c>
      <c r="W10" s="7">
        <f t="shared" ref="W10:W11" si="2">U10*V10</f>
        <v>63.748078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122</v>
      </c>
      <c r="I11" s="3">
        <v>16.857900000000001</v>
      </c>
      <c r="J11" s="7">
        <v>1325</v>
      </c>
      <c r="K11" s="7">
        <f t="shared" si="1"/>
        <v>22336.717500000002</v>
      </c>
      <c r="L11" s="3"/>
      <c r="M11" s="3"/>
      <c r="N11" s="3"/>
      <c r="O11" s="3"/>
      <c r="P11" s="7"/>
      <c r="Q11" s="7"/>
      <c r="R11" s="3"/>
      <c r="S11" s="3"/>
      <c r="T11" s="3" t="s">
        <v>96</v>
      </c>
      <c r="U11" s="3">
        <v>2.2481</v>
      </c>
      <c r="V11" s="7">
        <v>96.97</v>
      </c>
      <c r="W11" s="7">
        <f t="shared" si="2"/>
        <v>217.998257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96</v>
      </c>
      <c r="I12" s="3">
        <v>14.6578</v>
      </c>
      <c r="J12" s="7">
        <v>1077</v>
      </c>
      <c r="K12" s="7">
        <f t="shared" si="1"/>
        <v>15786.4506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 t="s">
        <v>145</v>
      </c>
      <c r="B13" s="3"/>
      <c r="C13" s="3"/>
      <c r="D13" s="3"/>
      <c r="E13" s="12"/>
      <c r="F13" s="12"/>
      <c r="G13" s="3"/>
      <c r="H13" s="3"/>
      <c r="I13" s="3">
        <f>SUM(I9:I12)</f>
        <v>149.34000000000003</v>
      </c>
      <c r="J13" s="7"/>
      <c r="K13" s="7">
        <f>SUM(K9:K12)</f>
        <v>155244.35180000003</v>
      </c>
      <c r="L13" s="3"/>
      <c r="M13" s="3"/>
      <c r="N13" s="3"/>
      <c r="O13" s="3"/>
      <c r="P13" s="7"/>
      <c r="Q13" s="7"/>
      <c r="R13" s="3"/>
      <c r="S13" s="3"/>
      <c r="T13" s="3"/>
      <c r="U13" s="3">
        <f>SUM(U9:U11)</f>
        <v>10.66</v>
      </c>
      <c r="V13" s="7"/>
      <c r="W13" s="7">
        <f>SUM(W9:W11)</f>
        <v>1033.7002</v>
      </c>
      <c r="X13" s="7"/>
      <c r="Y13" s="7">
        <f>K13+W13</f>
        <v>156278.05200000003</v>
      </c>
      <c r="Z13" s="12">
        <v>156300</v>
      </c>
      <c r="AA13" s="12">
        <v>156400</v>
      </c>
      <c r="AB13" s="12">
        <f>Z13-AA13</f>
        <v>-100</v>
      </c>
      <c r="AC13" s="4"/>
    </row>
    <row r="14" spans="1:29" x14ac:dyDescent="0.25">
      <c r="A14" s="29"/>
      <c r="B14" s="29"/>
      <c r="C14" s="29"/>
      <c r="D14" s="29"/>
      <c r="E14" s="33"/>
      <c r="F14" s="33"/>
      <c r="G14" s="29"/>
      <c r="H14" s="29"/>
      <c r="I14" s="29"/>
      <c r="J14" s="19"/>
      <c r="K14" s="19"/>
      <c r="L14" s="29"/>
      <c r="M14" s="29"/>
      <c r="N14" s="29"/>
      <c r="O14" s="29"/>
      <c r="P14" s="19"/>
      <c r="Q14" s="19"/>
      <c r="R14" s="29"/>
      <c r="S14" s="29"/>
      <c r="T14" s="29"/>
      <c r="U14" s="29"/>
      <c r="V14" s="19"/>
      <c r="W14" s="19"/>
      <c r="X14" s="19"/>
      <c r="Y14" s="19"/>
      <c r="Z14" s="33"/>
      <c r="AA14" s="33"/>
      <c r="AB14" s="33"/>
    </row>
    <row r="15" spans="1:29" x14ac:dyDescent="0.25">
      <c r="A15" s="3" t="s">
        <v>36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</row>
    <row r="16" spans="1:29" x14ac:dyDescent="0.25">
      <c r="A16" s="3" t="s">
        <v>19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>
        <v>-15400</v>
      </c>
    </row>
    <row r="17" spans="1:28" x14ac:dyDescent="0.25">
      <c r="A17" s="3" t="s">
        <v>20</v>
      </c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>
        <f>AB16/2</f>
        <v>-7700</v>
      </c>
    </row>
    <row r="18" spans="1:28" x14ac:dyDescent="0.25">
      <c r="A18" s="3" t="s">
        <v>21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>
        <v>-770</v>
      </c>
    </row>
    <row r="19" spans="1:28" x14ac:dyDescent="0.25">
      <c r="A19" s="3" t="s">
        <v>22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>
        <v>-155</v>
      </c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1"/>
      <c r="B134" s="1"/>
      <c r="C134" s="1"/>
      <c r="D134" s="1"/>
      <c r="E134" s="11"/>
      <c r="F134" s="11"/>
      <c r="G134" s="1"/>
      <c r="H134" s="1"/>
      <c r="I134" s="1"/>
      <c r="J134" s="5"/>
      <c r="K134" s="5"/>
      <c r="L134" s="3"/>
      <c r="M134" s="1"/>
      <c r="N134" s="1"/>
      <c r="O134" s="1"/>
      <c r="P134" s="5"/>
      <c r="Q134" s="5"/>
      <c r="R134" s="3"/>
      <c r="S134" s="1"/>
      <c r="T134" s="1"/>
      <c r="U134" s="1"/>
      <c r="V134" s="5"/>
      <c r="W134" s="5"/>
      <c r="X134" s="7"/>
      <c r="Y134" s="5"/>
      <c r="Z134" s="11"/>
      <c r="AA134" s="11"/>
      <c r="AB134" s="11"/>
    </row>
    <row r="135" spans="1:28" x14ac:dyDescent="0.25">
      <c r="A135" s="1"/>
      <c r="B135" s="1"/>
      <c r="C135" s="1"/>
      <c r="D135" s="1"/>
      <c r="E135" s="11"/>
      <c r="F135" s="11"/>
      <c r="G135" s="1"/>
      <c r="H135" s="1"/>
      <c r="I135" s="1"/>
      <c r="J135" s="5"/>
      <c r="K135" s="5"/>
      <c r="L135" s="3"/>
      <c r="M135" s="1"/>
      <c r="N135" s="1"/>
      <c r="O135" s="1"/>
      <c r="P135" s="5"/>
      <c r="Q135" s="5"/>
      <c r="R135" s="3"/>
      <c r="S135" s="1"/>
      <c r="T135" s="1"/>
      <c r="U135" s="1"/>
      <c r="V135" s="5"/>
      <c r="W135" s="5"/>
      <c r="X135" s="7"/>
      <c r="Y135" s="5"/>
      <c r="Z135" s="11"/>
      <c r="AA135" s="11"/>
      <c r="AB135" s="11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3B96F-9EAC-4505-B22B-5EB4908DA216}">
  <dimension ref="A1:AC151"/>
  <sheetViews>
    <sheetView workbookViewId="0">
      <selection activeCell="H31" sqref="H31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291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292</v>
      </c>
      <c r="B3" s="3" t="s">
        <v>293</v>
      </c>
      <c r="C3" s="3" t="s">
        <v>131</v>
      </c>
      <c r="D3" s="3">
        <v>2.88</v>
      </c>
      <c r="E3" s="12">
        <v>300</v>
      </c>
      <c r="F3" s="12"/>
      <c r="G3" s="3"/>
      <c r="H3" s="3"/>
      <c r="I3" s="3"/>
      <c r="J3" s="7"/>
      <c r="K3" s="7"/>
      <c r="L3" s="3"/>
      <c r="M3" s="3"/>
      <c r="N3" s="3"/>
      <c r="O3" s="3"/>
      <c r="P3" s="7"/>
      <c r="Q3" s="7"/>
      <c r="R3" s="3"/>
      <c r="S3" s="3">
        <v>2.88</v>
      </c>
      <c r="T3" s="3" t="s">
        <v>100</v>
      </c>
      <c r="U3" s="3">
        <v>2.88</v>
      </c>
      <c r="V3" s="7">
        <v>96.97</v>
      </c>
      <c r="W3" s="7">
        <f>U3*V3</f>
        <v>279.27359999999999</v>
      </c>
      <c r="X3" s="7"/>
      <c r="Y3" s="7">
        <v>300</v>
      </c>
      <c r="Z3" s="12">
        <v>300</v>
      </c>
      <c r="AA3" s="12">
        <v>300</v>
      </c>
      <c r="AB3" s="12">
        <v>0</v>
      </c>
    </row>
    <row r="4" spans="1:29" x14ac:dyDescent="0.25">
      <c r="A4" s="3"/>
      <c r="B4" s="3" t="s">
        <v>294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/>
      <c r="O4" s="3"/>
      <c r="P4" s="7"/>
      <c r="Q4" s="7"/>
      <c r="R4" s="3"/>
      <c r="S4" s="3"/>
      <c r="T4" s="3"/>
      <c r="U4" s="3"/>
      <c r="V4" s="7"/>
      <c r="W4" s="7"/>
      <c r="X4" s="7"/>
      <c r="Y4" s="7"/>
      <c r="Z4" s="12"/>
      <c r="AA4" s="12"/>
      <c r="AB4" s="12"/>
    </row>
    <row r="5" spans="1:29" x14ac:dyDescent="0.25">
      <c r="A5" s="3" t="s">
        <v>145</v>
      </c>
      <c r="B5" s="3" t="s">
        <v>295</v>
      </c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/>
      <c r="O5" s="3"/>
      <c r="P5" s="7"/>
      <c r="Q5" s="7"/>
      <c r="R5" s="3"/>
      <c r="S5" s="3"/>
      <c r="T5" s="3"/>
      <c r="U5" s="3"/>
      <c r="V5" s="7"/>
      <c r="W5" s="7"/>
      <c r="X5" s="7"/>
      <c r="Y5" s="7"/>
      <c r="Z5" s="12"/>
      <c r="AA5" s="12"/>
      <c r="AB5" s="12"/>
    </row>
    <row r="6" spans="1:29" x14ac:dyDescent="0.25">
      <c r="A6" s="29"/>
      <c r="B6" s="29"/>
      <c r="C6" s="29"/>
      <c r="D6" s="29"/>
      <c r="E6" s="33"/>
      <c r="F6" s="33"/>
      <c r="G6" s="29"/>
      <c r="H6" s="29"/>
      <c r="I6" s="29"/>
      <c r="J6" s="19"/>
      <c r="K6" s="19"/>
      <c r="L6" s="29"/>
      <c r="M6" s="29"/>
      <c r="N6" s="29"/>
      <c r="O6" s="29"/>
      <c r="P6" s="19"/>
      <c r="Q6" s="19"/>
      <c r="R6" s="29"/>
      <c r="S6" s="29"/>
      <c r="T6" s="29"/>
      <c r="U6" s="29"/>
      <c r="V6" s="19"/>
      <c r="W6" s="19"/>
      <c r="X6" s="19"/>
      <c r="Y6" s="19"/>
      <c r="Z6" s="33"/>
      <c r="AA6" s="33"/>
      <c r="AB6" s="33"/>
    </row>
    <row r="7" spans="1:29" x14ac:dyDescent="0.25">
      <c r="A7" s="3" t="s">
        <v>296</v>
      </c>
      <c r="B7" s="3" t="s">
        <v>297</v>
      </c>
      <c r="C7" s="3" t="s">
        <v>92</v>
      </c>
      <c r="D7" s="3">
        <v>5.32</v>
      </c>
      <c r="E7" s="12">
        <v>200</v>
      </c>
      <c r="F7" s="12"/>
      <c r="G7" s="3">
        <v>0.15509999999999999</v>
      </c>
      <c r="H7" s="3" t="s">
        <v>96</v>
      </c>
      <c r="I7" s="3">
        <v>0.15509999999999999</v>
      </c>
      <c r="J7" s="7">
        <v>1077</v>
      </c>
      <c r="K7" s="7">
        <f>I7*J7</f>
        <v>167.0427</v>
      </c>
      <c r="L7" s="3"/>
      <c r="M7" s="3"/>
      <c r="N7" s="3"/>
      <c r="O7" s="3"/>
      <c r="P7" s="7"/>
      <c r="Q7" s="7"/>
      <c r="R7" s="3"/>
      <c r="S7" s="3">
        <v>5.1649000000000003</v>
      </c>
      <c r="T7" s="3" t="s">
        <v>100</v>
      </c>
      <c r="U7" s="3">
        <v>1.3623000000000001</v>
      </c>
      <c r="V7" s="7">
        <v>96.97</v>
      </c>
      <c r="W7" s="7">
        <f>U7*V7</f>
        <v>132.10223100000002</v>
      </c>
      <c r="X7" s="7"/>
      <c r="Y7" s="7"/>
      <c r="Z7" s="12"/>
      <c r="AA7" s="12"/>
      <c r="AB7" s="12"/>
    </row>
    <row r="8" spans="1:29" x14ac:dyDescent="0.25">
      <c r="A8" s="3"/>
      <c r="B8" s="3" t="s">
        <v>298</v>
      </c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 t="s">
        <v>96</v>
      </c>
      <c r="U8" s="3">
        <v>3.8026</v>
      </c>
      <c r="V8" s="7">
        <v>96.97</v>
      </c>
      <c r="W8" s="7">
        <f>U8*V8</f>
        <v>368.73812199999998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v>0.15509999999999999</v>
      </c>
      <c r="J9" s="7"/>
      <c r="K9" s="7">
        <v>167.04</v>
      </c>
      <c r="L9" s="3"/>
      <c r="M9" s="3"/>
      <c r="N9" s="3"/>
      <c r="O9" s="3"/>
      <c r="P9" s="7"/>
      <c r="Q9" s="7"/>
      <c r="R9" s="3"/>
      <c r="S9" s="3"/>
      <c r="T9" s="3"/>
      <c r="U9" s="3">
        <f>U7+U8</f>
        <v>5.1649000000000003</v>
      </c>
      <c r="V9" s="7"/>
      <c r="W9" s="7">
        <f>W7+W8</f>
        <v>500.84035299999999</v>
      </c>
      <c r="X9" s="7"/>
      <c r="Y9" s="7">
        <f>K9+W9</f>
        <v>667.88035300000001</v>
      </c>
      <c r="Z9" s="12">
        <v>700</v>
      </c>
      <c r="AA9" s="12">
        <v>200</v>
      </c>
      <c r="AB9" s="12">
        <v>500</v>
      </c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9" x14ac:dyDescent="0.25">
      <c r="A11" s="3" t="s">
        <v>87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  <c r="AC11" s="4"/>
    </row>
    <row r="12" spans="1:29" x14ac:dyDescent="0.25">
      <c r="A12" s="3" t="s">
        <v>19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v>500</v>
      </c>
      <c r="AC12" s="4"/>
    </row>
    <row r="13" spans="1:29" x14ac:dyDescent="0.25">
      <c r="A13" s="3" t="s">
        <v>20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v>250</v>
      </c>
      <c r="AC13" s="4"/>
    </row>
    <row r="14" spans="1:29" x14ac:dyDescent="0.25">
      <c r="A14" s="3" t="s">
        <v>21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v>25</v>
      </c>
      <c r="AC14" s="4"/>
    </row>
    <row r="15" spans="1:29" x14ac:dyDescent="0.25">
      <c r="A15" s="3" t="s">
        <v>22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f>AB14*0.20425</f>
        <v>5.1062499999999993</v>
      </c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1"/>
      <c r="B49" s="1"/>
      <c r="C49" s="1"/>
      <c r="D49" s="1"/>
      <c r="E49" s="11"/>
      <c r="F49" s="11"/>
      <c r="G49" s="1"/>
      <c r="H49" s="1"/>
      <c r="I49" s="1"/>
      <c r="J49" s="5"/>
      <c r="K49" s="5"/>
      <c r="L49" s="3"/>
      <c r="M49" s="1"/>
      <c r="N49" s="1"/>
      <c r="O49" s="1"/>
      <c r="P49" s="5"/>
      <c r="Q49" s="5"/>
      <c r="R49" s="3"/>
      <c r="S49" s="1"/>
      <c r="T49" s="1"/>
      <c r="U49" s="1"/>
      <c r="V49" s="5"/>
      <c r="W49" s="5"/>
      <c r="X49" s="7"/>
      <c r="Y49" s="5"/>
      <c r="Z49" s="11"/>
      <c r="AA49" s="11"/>
      <c r="AB49" s="11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1"/>
      <c r="B65" s="1"/>
      <c r="C65" s="1"/>
      <c r="D65" s="1"/>
      <c r="E65" s="11"/>
      <c r="F65" s="11"/>
      <c r="G65" s="1"/>
      <c r="H65" s="1"/>
      <c r="I65" s="1"/>
      <c r="J65" s="5"/>
      <c r="K65" s="5"/>
      <c r="L65" s="3"/>
      <c r="M65" s="1"/>
      <c r="N65" s="1"/>
      <c r="O65" s="1"/>
      <c r="P65" s="5"/>
      <c r="Q65" s="5"/>
      <c r="R65" s="3"/>
      <c r="S65" s="1"/>
      <c r="T65" s="1"/>
      <c r="U65" s="1"/>
      <c r="V65" s="5"/>
      <c r="W65" s="5"/>
      <c r="X65" s="7"/>
      <c r="Y65" s="5"/>
      <c r="Z65" s="11"/>
      <c r="AA65" s="11"/>
      <c r="AB65" s="11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B7796-B723-4679-A2A4-B174F6FE503E}">
  <dimension ref="A1:AC172"/>
  <sheetViews>
    <sheetView workbookViewId="0">
      <selection activeCell="M15" sqref="M15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42578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299</v>
      </c>
      <c r="B1" s="1"/>
      <c r="C1" s="1"/>
      <c r="D1" s="62">
        <v>2022</v>
      </c>
      <c r="E1" s="63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300</v>
      </c>
      <c r="B3" s="3" t="s">
        <v>301</v>
      </c>
      <c r="C3" s="3" t="s">
        <v>131</v>
      </c>
      <c r="D3" s="3">
        <v>160</v>
      </c>
      <c r="E3" s="12">
        <v>189900</v>
      </c>
      <c r="F3" s="12"/>
      <c r="G3" s="3">
        <v>156.03749999999999</v>
      </c>
      <c r="H3" s="3" t="s">
        <v>93</v>
      </c>
      <c r="I3" s="3">
        <v>48.661000000000001</v>
      </c>
      <c r="J3" s="7">
        <v>1201</v>
      </c>
      <c r="K3" s="7">
        <f>I3*J3</f>
        <v>58441.861000000004</v>
      </c>
      <c r="L3" s="3"/>
      <c r="M3" s="3"/>
      <c r="N3" s="3"/>
      <c r="O3" s="3"/>
      <c r="P3" s="7"/>
      <c r="Q3" s="7"/>
      <c r="R3" s="3"/>
      <c r="S3" s="3">
        <v>3.9624999999999999</v>
      </c>
      <c r="T3" s="3" t="s">
        <v>93</v>
      </c>
      <c r="U3" s="3">
        <v>1.2079</v>
      </c>
      <c r="V3" s="7">
        <v>96.97</v>
      </c>
      <c r="W3" s="7">
        <f>U3*V3</f>
        <v>117.13006299999999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95</v>
      </c>
      <c r="I4" s="3">
        <v>9.3643999999999998</v>
      </c>
      <c r="J4" s="7">
        <v>704</v>
      </c>
      <c r="K4" s="7">
        <f t="shared" ref="K4:K7" si="0">I4*J4</f>
        <v>6592.5375999999997</v>
      </c>
      <c r="L4" s="3"/>
      <c r="M4" s="3"/>
      <c r="N4" s="3"/>
      <c r="O4" s="3"/>
      <c r="P4" s="7"/>
      <c r="Q4" s="7"/>
      <c r="R4" s="3"/>
      <c r="S4" s="3"/>
      <c r="T4" s="3" t="s">
        <v>95</v>
      </c>
      <c r="U4" s="14">
        <v>1.5959000000000001</v>
      </c>
      <c r="V4" s="7">
        <v>96.97</v>
      </c>
      <c r="W4" s="7">
        <f t="shared" ref="W4:W6" si="1">U4*V4</f>
        <v>154.754423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122</v>
      </c>
      <c r="I5" s="3">
        <v>70.410499999999999</v>
      </c>
      <c r="J5" s="7">
        <v>1325</v>
      </c>
      <c r="K5" s="7">
        <f t="shared" si="0"/>
        <v>93293.912500000006</v>
      </c>
      <c r="L5" s="3"/>
      <c r="M5" s="3"/>
      <c r="N5" s="3"/>
      <c r="O5" s="3"/>
      <c r="P5" s="7"/>
      <c r="Q5" s="7"/>
      <c r="R5" s="3"/>
      <c r="S5" s="3"/>
      <c r="T5" s="3" t="s">
        <v>122</v>
      </c>
      <c r="U5" s="14">
        <v>0.66300000000000003</v>
      </c>
      <c r="V5" s="7">
        <v>96.97</v>
      </c>
      <c r="W5" s="7">
        <f t="shared" si="1"/>
        <v>64.291110000000003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96</v>
      </c>
      <c r="I6" s="3">
        <v>24.2439</v>
      </c>
      <c r="J6" s="7">
        <v>1077</v>
      </c>
      <c r="K6" s="7">
        <f t="shared" si="0"/>
        <v>26110.6803</v>
      </c>
      <c r="L6" s="3"/>
      <c r="M6" s="3"/>
      <c r="N6" s="3"/>
      <c r="O6" s="3"/>
      <c r="P6" s="7"/>
      <c r="Q6" s="7"/>
      <c r="R6" s="3"/>
      <c r="S6" s="3"/>
      <c r="T6" s="3" t="s">
        <v>96</v>
      </c>
      <c r="U6" s="14">
        <v>0.49569999999999997</v>
      </c>
      <c r="V6" s="7">
        <v>96.97</v>
      </c>
      <c r="W6" s="7">
        <f t="shared" si="1"/>
        <v>48.068028999999996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63</v>
      </c>
      <c r="I7" s="3">
        <v>3.3576999999999999</v>
      </c>
      <c r="J7" s="7">
        <v>386</v>
      </c>
      <c r="K7" s="7">
        <f t="shared" si="0"/>
        <v>1296.0722000000001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>
        <f>SUM(I3:I7)</f>
        <v>156.03749999999999</v>
      </c>
      <c r="J8" s="7"/>
      <c r="K8" s="7">
        <f>SUM(K3:K7)</f>
        <v>185735.06359999999</v>
      </c>
      <c r="L8" s="3"/>
      <c r="M8" s="3"/>
      <c r="N8" s="3"/>
      <c r="O8" s="3"/>
      <c r="P8" s="7"/>
      <c r="Q8" s="7"/>
      <c r="R8" s="3"/>
      <c r="S8" s="3"/>
      <c r="T8" s="3"/>
      <c r="U8" s="3">
        <f>SUM(U3:U6)</f>
        <v>3.9624999999999999</v>
      </c>
      <c r="V8" s="7"/>
      <c r="W8" s="7">
        <f>SUM(W3:W6)</f>
        <v>384.24362499999995</v>
      </c>
      <c r="X8" s="7"/>
      <c r="Y8" s="7">
        <f>K8+W8</f>
        <v>186119.307225</v>
      </c>
      <c r="Z8" s="12">
        <v>186100</v>
      </c>
      <c r="AA8" s="12">
        <v>189900</v>
      </c>
      <c r="AB8" s="12">
        <f>Z8-AA8</f>
        <v>-3800</v>
      </c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9" x14ac:dyDescent="0.25">
      <c r="A10" s="3" t="s">
        <v>36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 t="s">
        <v>19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>
        <v>-3800</v>
      </c>
    </row>
    <row r="12" spans="1:29" x14ac:dyDescent="0.25">
      <c r="A12" s="3" t="s">
        <v>20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f>AB11/2</f>
        <v>-1900</v>
      </c>
    </row>
    <row r="13" spans="1:29" x14ac:dyDescent="0.25">
      <c r="A13" s="3" t="s">
        <v>21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v>-190</v>
      </c>
    </row>
    <row r="14" spans="1:29" x14ac:dyDescent="0.25">
      <c r="A14" s="3" t="s">
        <v>22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v>-38</v>
      </c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429BF-F2C3-4CC8-8239-4083AB890D86}">
  <dimension ref="A1:AC173"/>
  <sheetViews>
    <sheetView workbookViewId="0">
      <selection activeCell="C21" sqref="C21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37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38</v>
      </c>
      <c r="B3" s="3" t="s">
        <v>39</v>
      </c>
      <c r="C3" s="3" t="s">
        <v>29</v>
      </c>
      <c r="D3" s="3">
        <v>152.38</v>
      </c>
      <c r="E3" s="12">
        <v>65000</v>
      </c>
      <c r="F3" s="12"/>
      <c r="G3" s="3">
        <v>107.33580000000001</v>
      </c>
      <c r="H3" s="3" t="s">
        <v>40</v>
      </c>
      <c r="I3" s="3">
        <v>87.587500000000006</v>
      </c>
      <c r="J3" s="7">
        <v>552</v>
      </c>
      <c r="K3" s="7">
        <f>I3*J3</f>
        <v>48348.3</v>
      </c>
      <c r="L3" s="3"/>
      <c r="M3" s="3">
        <v>2.9091</v>
      </c>
      <c r="N3" s="3" t="s">
        <v>40</v>
      </c>
      <c r="O3" s="3">
        <v>0.1191</v>
      </c>
      <c r="P3" s="7">
        <v>196</v>
      </c>
      <c r="Q3" s="7">
        <f>O3*P3</f>
        <v>23.343599999999999</v>
      </c>
      <c r="R3" s="3"/>
      <c r="S3" s="3">
        <v>42.135100000000001</v>
      </c>
      <c r="T3" s="3" t="s">
        <v>40</v>
      </c>
      <c r="U3" s="3">
        <v>20.547699999999999</v>
      </c>
      <c r="V3" s="7">
        <v>96.97</v>
      </c>
      <c r="W3" s="7">
        <f>U3*V3</f>
        <v>1992.5104689999998</v>
      </c>
      <c r="X3" s="7"/>
      <c r="Y3" s="7"/>
      <c r="Z3" s="12"/>
      <c r="AA3" s="12"/>
      <c r="AB3" s="12"/>
    </row>
    <row r="4" spans="1:29" x14ac:dyDescent="0.25">
      <c r="A4" s="3"/>
      <c r="B4" s="3" t="s">
        <v>41</v>
      </c>
      <c r="C4" s="3"/>
      <c r="D4" s="3"/>
      <c r="E4" s="12"/>
      <c r="F4" s="12"/>
      <c r="G4" s="3"/>
      <c r="H4" s="3" t="s">
        <v>42</v>
      </c>
      <c r="I4" s="3">
        <v>2.6615000000000002</v>
      </c>
      <c r="J4" s="7">
        <v>400</v>
      </c>
      <c r="K4" s="7">
        <f t="shared" ref="K4:K9" si="0">I4*J4</f>
        <v>1064.6000000000001</v>
      </c>
      <c r="L4" s="3"/>
      <c r="M4" s="3"/>
      <c r="N4" s="3" t="s">
        <v>42</v>
      </c>
      <c r="O4" s="3">
        <v>0.22209999999999999</v>
      </c>
      <c r="P4" s="7">
        <v>196</v>
      </c>
      <c r="Q4" s="7">
        <f t="shared" ref="Q4:Q7" si="1">O4*P4</f>
        <v>43.531599999999997</v>
      </c>
      <c r="R4" s="3"/>
      <c r="S4" s="3"/>
      <c r="T4" s="3" t="s">
        <v>42</v>
      </c>
      <c r="U4" s="3">
        <v>1.1820999999999999</v>
      </c>
      <c r="V4" s="7">
        <v>96.97</v>
      </c>
      <c r="W4" s="7">
        <f t="shared" ref="W4:W10" si="2">U4*V4</f>
        <v>114.628237</v>
      </c>
      <c r="X4" s="7"/>
      <c r="Y4" s="7"/>
      <c r="Z4" s="12"/>
      <c r="AA4" s="12"/>
      <c r="AB4" s="12"/>
      <c r="AC4" s="4"/>
    </row>
    <row r="5" spans="1:29" x14ac:dyDescent="0.25">
      <c r="A5" s="3"/>
      <c r="B5" s="3" t="s">
        <v>43</v>
      </c>
      <c r="C5" s="3"/>
      <c r="D5" s="3"/>
      <c r="E5" s="12"/>
      <c r="F5" s="12"/>
      <c r="G5" s="3"/>
      <c r="H5" s="3" t="s">
        <v>44</v>
      </c>
      <c r="I5" s="3">
        <v>10.5151</v>
      </c>
      <c r="J5" s="7">
        <v>538</v>
      </c>
      <c r="K5" s="7">
        <f t="shared" si="0"/>
        <v>5657.1238000000003</v>
      </c>
      <c r="L5" s="3"/>
      <c r="M5" s="3"/>
      <c r="N5" s="3" t="s">
        <v>45</v>
      </c>
      <c r="O5" s="3">
        <v>1.5649</v>
      </c>
      <c r="P5" s="7">
        <v>196</v>
      </c>
      <c r="Q5" s="7">
        <f t="shared" si="1"/>
        <v>306.72039999999998</v>
      </c>
      <c r="R5" s="3"/>
      <c r="S5" s="3"/>
      <c r="T5" s="3" t="s">
        <v>44</v>
      </c>
      <c r="U5" s="3">
        <v>0.70379999999999998</v>
      </c>
      <c r="V5" s="7">
        <v>96.97</v>
      </c>
      <c r="W5" s="7">
        <f t="shared" si="2"/>
        <v>68.247485999999995</v>
      </c>
      <c r="X5" s="7"/>
      <c r="Y5" s="7"/>
      <c r="Z5" s="12"/>
      <c r="AA5" s="12"/>
      <c r="AB5" s="12"/>
      <c r="AC5" s="4"/>
    </row>
    <row r="6" spans="1:29" x14ac:dyDescent="0.25">
      <c r="A6" s="3"/>
      <c r="B6" s="3" t="s">
        <v>46</v>
      </c>
      <c r="C6" s="3"/>
      <c r="D6" s="3"/>
      <c r="E6" s="12"/>
      <c r="F6" s="12"/>
      <c r="G6" s="3"/>
      <c r="H6" s="3" t="s">
        <v>45</v>
      </c>
      <c r="I6" s="3">
        <v>2.5337999999999998</v>
      </c>
      <c r="J6" s="7">
        <v>524</v>
      </c>
      <c r="K6" s="7">
        <f t="shared" si="0"/>
        <v>1327.7112</v>
      </c>
      <c r="L6" s="3"/>
      <c r="M6" s="3"/>
      <c r="N6" s="3" t="s">
        <v>47</v>
      </c>
      <c r="O6" s="3">
        <v>3.6299999999999999E-2</v>
      </c>
      <c r="P6" s="7">
        <v>196</v>
      </c>
      <c r="Q6" s="7">
        <f t="shared" si="1"/>
        <v>7.1147999999999998</v>
      </c>
      <c r="R6" s="3"/>
      <c r="S6" s="3"/>
      <c r="T6" s="3" t="s">
        <v>45</v>
      </c>
      <c r="U6" s="3">
        <v>5.5312999999999999</v>
      </c>
      <c r="V6" s="7">
        <v>96.97</v>
      </c>
      <c r="W6" s="7">
        <f t="shared" si="2"/>
        <v>536.37016099999994</v>
      </c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 t="s">
        <v>48</v>
      </c>
      <c r="I7" s="3">
        <v>3.9470000000000001</v>
      </c>
      <c r="J7" s="7">
        <v>883</v>
      </c>
      <c r="K7" s="7">
        <f t="shared" si="0"/>
        <v>3485.201</v>
      </c>
      <c r="L7" s="3"/>
      <c r="M7" s="3"/>
      <c r="N7" s="3" t="s">
        <v>49</v>
      </c>
      <c r="O7" s="3">
        <v>0.9667</v>
      </c>
      <c r="P7" s="7">
        <v>196</v>
      </c>
      <c r="Q7" s="7">
        <f t="shared" si="1"/>
        <v>189.47319999999999</v>
      </c>
      <c r="R7" s="3"/>
      <c r="S7" s="3"/>
      <c r="T7" s="3" t="s">
        <v>48</v>
      </c>
      <c r="U7" s="3">
        <v>1.1122000000000001</v>
      </c>
      <c r="V7" s="7">
        <v>96.97</v>
      </c>
      <c r="W7" s="7">
        <f t="shared" si="2"/>
        <v>107.85003400000001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 t="s">
        <v>50</v>
      </c>
      <c r="I8" s="3">
        <v>5.9200000000000003E-2</v>
      </c>
      <c r="J8" s="7">
        <v>497</v>
      </c>
      <c r="K8" s="7">
        <f t="shared" si="0"/>
        <v>29.4224</v>
      </c>
      <c r="L8" s="3"/>
      <c r="M8" s="3"/>
      <c r="N8" s="3"/>
      <c r="O8" s="3"/>
      <c r="P8" s="7"/>
      <c r="Q8" s="7"/>
      <c r="R8" s="3"/>
      <c r="S8" s="3"/>
      <c r="T8" s="3" t="s">
        <v>50</v>
      </c>
      <c r="U8" s="3">
        <v>4.5281000000000002</v>
      </c>
      <c r="V8" s="7">
        <v>96.97</v>
      </c>
      <c r="W8" s="7">
        <f t="shared" si="2"/>
        <v>439.08985699999999</v>
      </c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 t="s">
        <v>47</v>
      </c>
      <c r="I9" s="3">
        <v>3.1699999999999999E-2</v>
      </c>
      <c r="J9" s="7">
        <v>345</v>
      </c>
      <c r="K9" s="7">
        <f t="shared" si="0"/>
        <v>10.936499999999999</v>
      </c>
      <c r="L9" s="3"/>
      <c r="M9" s="3"/>
      <c r="N9" s="3"/>
      <c r="O9" s="3"/>
      <c r="P9" s="7"/>
      <c r="Q9" s="7"/>
      <c r="R9" s="3"/>
      <c r="S9" s="3"/>
      <c r="T9" s="3" t="s">
        <v>47</v>
      </c>
      <c r="U9" s="3">
        <v>1.1961999999999999</v>
      </c>
      <c r="V9" s="7">
        <v>96.97</v>
      </c>
      <c r="W9" s="7">
        <f t="shared" si="2"/>
        <v>115.99551399999999</v>
      </c>
      <c r="X9" s="7"/>
      <c r="Y9" s="7"/>
      <c r="Z9" s="12"/>
      <c r="AA9" s="12"/>
      <c r="AB9" s="12"/>
      <c r="AC9" s="4"/>
    </row>
    <row r="10" spans="1:29" x14ac:dyDescent="0.25">
      <c r="A10" s="3"/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 t="s">
        <v>49</v>
      </c>
      <c r="U10" s="3">
        <v>7.3337000000000003</v>
      </c>
      <c r="V10" s="7">
        <v>96.97</v>
      </c>
      <c r="W10" s="7">
        <f t="shared" si="2"/>
        <v>711.14888900000005</v>
      </c>
      <c r="X10" s="7"/>
      <c r="Y10" s="7"/>
      <c r="Z10" s="12"/>
      <c r="AA10" s="12"/>
      <c r="AB10" s="12"/>
      <c r="AC10" s="4"/>
    </row>
    <row r="11" spans="1:29" x14ac:dyDescent="0.25">
      <c r="A11" s="3"/>
      <c r="B11" s="3"/>
      <c r="C11" s="3"/>
      <c r="D11" s="3"/>
      <c r="E11" s="12"/>
      <c r="F11" s="12"/>
      <c r="G11" s="3"/>
      <c r="H11" s="3"/>
      <c r="I11" s="3">
        <f>SUM(I3:I9)</f>
        <v>107.33580000000002</v>
      </c>
      <c r="J11" s="7"/>
      <c r="K11" s="7">
        <f>SUM(K3:K9)</f>
        <v>59923.294900000008</v>
      </c>
      <c r="L11" s="3"/>
      <c r="M11" s="3"/>
      <c r="N11" s="3"/>
      <c r="O11" s="3">
        <f>SUM(O3:O7)</f>
        <v>2.9091</v>
      </c>
      <c r="P11" s="7"/>
      <c r="Q11" s="7">
        <f>SUM(Q3:Q7)</f>
        <v>570.18359999999996</v>
      </c>
      <c r="R11" s="3"/>
      <c r="S11" s="3"/>
      <c r="T11" s="3"/>
      <c r="U11" s="3">
        <f>SUM(U3:U10)</f>
        <v>42.135100000000001</v>
      </c>
      <c r="V11" s="7"/>
      <c r="W11" s="7">
        <f>SUM(W3:W10)</f>
        <v>4085.840647</v>
      </c>
      <c r="X11" s="7"/>
      <c r="Y11" s="7">
        <f>K11+Q11+W11</f>
        <v>64579.319147000002</v>
      </c>
      <c r="Z11" s="12">
        <v>64600</v>
      </c>
      <c r="AA11" s="12">
        <v>65000</v>
      </c>
      <c r="AB11" s="12">
        <f>Z11-AA11</f>
        <v>-400</v>
      </c>
      <c r="AC11" s="4"/>
    </row>
    <row r="12" spans="1:29" x14ac:dyDescent="0.25">
      <c r="A12" s="29"/>
      <c r="B12" s="29"/>
      <c r="C12" s="29"/>
      <c r="D12" s="29"/>
      <c r="E12" s="33"/>
      <c r="F12" s="33"/>
      <c r="G12" s="29"/>
      <c r="H12" s="29"/>
      <c r="I12" s="29"/>
      <c r="J12" s="19"/>
      <c r="K12" s="19"/>
      <c r="L12" s="29"/>
      <c r="M12" s="29"/>
      <c r="N12" s="29"/>
      <c r="O12" s="29"/>
      <c r="P12" s="19"/>
      <c r="Q12" s="19"/>
      <c r="R12" s="29"/>
      <c r="S12" s="29"/>
      <c r="T12" s="29"/>
      <c r="U12" s="34"/>
      <c r="V12" s="19"/>
      <c r="W12" s="19"/>
      <c r="X12" s="19"/>
      <c r="Y12" s="19"/>
      <c r="Z12" s="33"/>
      <c r="AA12" s="33"/>
      <c r="AB12" s="33"/>
      <c r="AC12" s="4"/>
    </row>
    <row r="13" spans="1:29" x14ac:dyDescent="0.25">
      <c r="A13" s="3" t="s">
        <v>51</v>
      </c>
      <c r="B13" s="3" t="s">
        <v>52</v>
      </c>
      <c r="C13" s="3" t="s">
        <v>29</v>
      </c>
      <c r="D13" s="3">
        <v>27.04</v>
      </c>
      <c r="E13" s="12">
        <v>11800</v>
      </c>
      <c r="F13" s="12"/>
      <c r="G13" s="3">
        <v>18.185400000000001</v>
      </c>
      <c r="H13" s="3" t="s">
        <v>40</v>
      </c>
      <c r="I13" s="3">
        <v>13.2377</v>
      </c>
      <c r="J13" s="7">
        <v>552</v>
      </c>
      <c r="K13" s="7">
        <f>I13*J13</f>
        <v>7307.2103999999999</v>
      </c>
      <c r="L13" s="3"/>
      <c r="M13" s="3">
        <v>8.4286999999999992</v>
      </c>
      <c r="N13" s="3" t="s">
        <v>40</v>
      </c>
      <c r="O13" s="3">
        <v>0.5615</v>
      </c>
      <c r="P13" s="7">
        <v>196</v>
      </c>
      <c r="Q13" s="7">
        <f>O13*P13</f>
        <v>110.054</v>
      </c>
      <c r="R13" s="3"/>
      <c r="S13" s="3">
        <v>0.4259</v>
      </c>
      <c r="T13" s="3" t="s">
        <v>40</v>
      </c>
      <c r="U13" s="3">
        <v>8.1100000000000005E-2</v>
      </c>
      <c r="V13" s="7">
        <v>96.97</v>
      </c>
      <c r="W13" s="7">
        <f>U13*V13</f>
        <v>7.8642670000000008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 t="s">
        <v>53</v>
      </c>
      <c r="C14" s="3"/>
      <c r="D14" s="3"/>
      <c r="E14" s="12"/>
      <c r="F14" s="12"/>
      <c r="G14" s="3"/>
      <c r="H14" s="3" t="s">
        <v>44</v>
      </c>
      <c r="I14" s="3">
        <v>4.8524000000000003</v>
      </c>
      <c r="J14" s="7">
        <v>538</v>
      </c>
      <c r="K14" s="7">
        <f t="shared" ref="K14:K15" si="3">I14*J14</f>
        <v>2610.5912000000003</v>
      </c>
      <c r="L14" s="3"/>
      <c r="M14" s="3"/>
      <c r="N14" s="3" t="s">
        <v>44</v>
      </c>
      <c r="O14" s="3">
        <v>1.6579999999999999</v>
      </c>
      <c r="P14" s="7">
        <v>196</v>
      </c>
      <c r="Q14" s="7">
        <f t="shared" ref="Q14:Q16" si="4">O14*P14</f>
        <v>324.96799999999996</v>
      </c>
      <c r="R14" s="3"/>
      <c r="S14" s="3"/>
      <c r="T14" s="3" t="s">
        <v>44</v>
      </c>
      <c r="U14" s="3">
        <v>0.3448</v>
      </c>
      <c r="V14" s="7">
        <v>96.97</v>
      </c>
      <c r="W14" s="7">
        <f>U14*V14</f>
        <v>33.435256000000003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 t="s">
        <v>54</v>
      </c>
      <c r="C15" s="3"/>
      <c r="D15" s="3"/>
      <c r="E15" s="12"/>
      <c r="F15" s="12"/>
      <c r="G15" s="3"/>
      <c r="H15" s="3" t="s">
        <v>45</v>
      </c>
      <c r="I15" s="3">
        <v>9.5299999999999996E-2</v>
      </c>
      <c r="J15" s="7">
        <v>524</v>
      </c>
      <c r="K15" s="7">
        <f t="shared" si="3"/>
        <v>49.937199999999997</v>
      </c>
      <c r="L15" s="3"/>
      <c r="M15" s="3"/>
      <c r="N15" s="3" t="s">
        <v>45</v>
      </c>
      <c r="O15" s="3">
        <v>5.2583000000000002</v>
      </c>
      <c r="P15" s="7">
        <v>196</v>
      </c>
      <c r="Q15" s="7">
        <f t="shared" si="4"/>
        <v>1030.6268</v>
      </c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 t="s">
        <v>55</v>
      </c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 t="s">
        <v>49</v>
      </c>
      <c r="O16" s="3">
        <v>0.95089999999999997</v>
      </c>
      <c r="P16" s="7">
        <v>196</v>
      </c>
      <c r="Q16" s="7">
        <f t="shared" si="4"/>
        <v>186.37639999999999</v>
      </c>
      <c r="R16" s="3"/>
      <c r="S16" s="3"/>
      <c r="T16" s="3"/>
      <c r="U16" s="14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 t="s">
        <v>56</v>
      </c>
      <c r="C17" s="3"/>
      <c r="D17" s="3"/>
      <c r="E17" s="12"/>
      <c r="F17" s="12"/>
      <c r="G17" s="3"/>
      <c r="H17" s="3"/>
      <c r="I17" s="3">
        <f>SUM(I13:I15)</f>
        <v>18.185400000000001</v>
      </c>
      <c r="J17" s="7"/>
      <c r="K17" s="7">
        <f>SUM(K13:K15)</f>
        <v>9967.738800000001</v>
      </c>
      <c r="L17" s="3"/>
      <c r="M17" s="3"/>
      <c r="N17" s="3"/>
      <c r="O17" s="3">
        <f>SUM(O13:O16)</f>
        <v>8.428700000000001</v>
      </c>
      <c r="P17" s="7"/>
      <c r="Q17" s="7">
        <f>SUM(Q13:Q16)</f>
        <v>1652.0252</v>
      </c>
      <c r="R17" s="3"/>
      <c r="S17" s="3"/>
      <c r="T17" s="3"/>
      <c r="U17" s="3">
        <f>U13+U14</f>
        <v>0.4259</v>
      </c>
      <c r="V17" s="7"/>
      <c r="W17" s="7">
        <f>W13+W14</f>
        <v>41.299523000000001</v>
      </c>
      <c r="X17" s="7"/>
      <c r="Y17" s="7">
        <f>K17+Q17+W17</f>
        <v>11661.063523000001</v>
      </c>
      <c r="Z17" s="12">
        <v>11700</v>
      </c>
      <c r="AA17" s="12">
        <v>11800</v>
      </c>
      <c r="AB17" s="12">
        <f>Z17-AA17</f>
        <v>-100</v>
      </c>
      <c r="AC17" s="4"/>
    </row>
    <row r="18" spans="1:29" x14ac:dyDescent="0.25">
      <c r="A18" s="29"/>
      <c r="B18" s="29"/>
      <c r="C18" s="29"/>
      <c r="D18" s="29"/>
      <c r="E18" s="33"/>
      <c r="F18" s="33"/>
      <c r="G18" s="29"/>
      <c r="H18" s="29"/>
      <c r="I18" s="29"/>
      <c r="J18" s="19"/>
      <c r="K18" s="19"/>
      <c r="L18" s="29"/>
      <c r="M18" s="29"/>
      <c r="N18" s="29"/>
      <c r="O18" s="29"/>
      <c r="P18" s="19"/>
      <c r="Q18" s="19"/>
      <c r="R18" s="29"/>
      <c r="S18" s="29"/>
      <c r="T18" s="29"/>
      <c r="U18" s="34"/>
      <c r="V18" s="19"/>
      <c r="W18" s="19"/>
      <c r="X18" s="19"/>
      <c r="Y18" s="19"/>
      <c r="Z18" s="33"/>
      <c r="AA18" s="33"/>
      <c r="AB18" s="33"/>
      <c r="AC18" s="4"/>
    </row>
    <row r="19" spans="1:29" x14ac:dyDescent="0.25">
      <c r="A19" s="3" t="s">
        <v>57</v>
      </c>
      <c r="B19" s="3" t="s">
        <v>58</v>
      </c>
      <c r="C19" s="3" t="s">
        <v>29</v>
      </c>
      <c r="D19" s="3">
        <v>160.75</v>
      </c>
      <c r="E19" s="12">
        <v>72900</v>
      </c>
      <c r="F19" s="12"/>
      <c r="G19" s="3">
        <v>105.1403</v>
      </c>
      <c r="H19" s="3" t="s">
        <v>40</v>
      </c>
      <c r="I19" s="3">
        <v>33.9161</v>
      </c>
      <c r="J19" s="7">
        <v>552</v>
      </c>
      <c r="K19" s="7">
        <f>I19*J19</f>
        <v>18721.6872</v>
      </c>
      <c r="L19" s="3"/>
      <c r="M19" s="3">
        <v>2.4081999999999999</v>
      </c>
      <c r="N19" s="3" t="s">
        <v>59</v>
      </c>
      <c r="O19" s="3">
        <v>2.0225</v>
      </c>
      <c r="P19" s="7">
        <v>196</v>
      </c>
      <c r="Q19" s="7">
        <f>O19*P19</f>
        <v>396.40999999999997</v>
      </c>
      <c r="R19" s="3"/>
      <c r="S19" s="3">
        <v>53.201500000000003</v>
      </c>
      <c r="T19" s="3" t="s">
        <v>40</v>
      </c>
      <c r="U19" s="14">
        <v>6.7373000000000003</v>
      </c>
      <c r="V19" s="7">
        <v>96.97</v>
      </c>
      <c r="W19" s="7">
        <f>U19*V19</f>
        <v>653.31598099999997</v>
      </c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 t="s">
        <v>44</v>
      </c>
      <c r="I20" s="3">
        <v>35.248899999999999</v>
      </c>
      <c r="J20" s="7">
        <v>538</v>
      </c>
      <c r="K20" s="7">
        <f t="shared" ref="K20:K24" si="5">I20*J20</f>
        <v>18963.908199999998</v>
      </c>
      <c r="L20" s="3"/>
      <c r="M20" s="3"/>
      <c r="N20" s="3" t="s">
        <v>34</v>
      </c>
      <c r="O20" s="3">
        <v>0.38569999999999999</v>
      </c>
      <c r="P20" s="7">
        <v>196</v>
      </c>
      <c r="Q20" s="7">
        <f>O20*P20</f>
        <v>75.597200000000001</v>
      </c>
      <c r="R20" s="3"/>
      <c r="S20" s="3"/>
      <c r="T20" s="3" t="s">
        <v>44</v>
      </c>
      <c r="U20" s="3">
        <v>3.7469000000000001</v>
      </c>
      <c r="V20" s="7">
        <v>96.97</v>
      </c>
      <c r="W20" s="7">
        <f t="shared" ref="W20:W23" si="6">U20*V20</f>
        <v>363.33689300000003</v>
      </c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 t="s">
        <v>59</v>
      </c>
      <c r="I21" s="3">
        <v>21.973199999999999</v>
      </c>
      <c r="J21" s="7">
        <v>718</v>
      </c>
      <c r="K21" s="7">
        <f t="shared" si="5"/>
        <v>15776.757599999999</v>
      </c>
      <c r="L21" s="3"/>
      <c r="M21" s="3"/>
      <c r="N21" s="3"/>
      <c r="O21" s="3"/>
      <c r="P21" s="7"/>
      <c r="Q21" s="7"/>
      <c r="R21" s="3"/>
      <c r="S21" s="3"/>
      <c r="T21" s="3" t="s">
        <v>59</v>
      </c>
      <c r="U21" s="3">
        <v>2.97</v>
      </c>
      <c r="V21" s="7">
        <v>96.97</v>
      </c>
      <c r="W21" s="7">
        <f t="shared" si="6"/>
        <v>288.0009</v>
      </c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 t="s">
        <v>50</v>
      </c>
      <c r="I22" s="3">
        <v>0.1191</v>
      </c>
      <c r="J22" s="7">
        <v>497</v>
      </c>
      <c r="K22" s="7">
        <f t="shared" si="5"/>
        <v>59.192700000000002</v>
      </c>
      <c r="L22" s="3"/>
      <c r="M22" s="3"/>
      <c r="N22" s="3"/>
      <c r="O22" s="3"/>
      <c r="P22" s="7"/>
      <c r="Q22" s="7"/>
      <c r="R22" s="3"/>
      <c r="S22" s="3"/>
      <c r="T22" s="3" t="s">
        <v>50</v>
      </c>
      <c r="U22" s="3">
        <v>2.7313999999999998</v>
      </c>
      <c r="V22" s="7">
        <v>96.97</v>
      </c>
      <c r="W22" s="7">
        <f t="shared" si="6"/>
        <v>264.86385799999999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 t="s">
        <v>34</v>
      </c>
      <c r="I23" s="3">
        <v>13.7461</v>
      </c>
      <c r="J23" s="7">
        <v>1201</v>
      </c>
      <c r="K23" s="7">
        <f t="shared" si="5"/>
        <v>16509.0661</v>
      </c>
      <c r="L23" s="3"/>
      <c r="M23" s="3"/>
      <c r="N23" s="3"/>
      <c r="O23" s="3"/>
      <c r="P23" s="7"/>
      <c r="Q23" s="7"/>
      <c r="R23" s="3"/>
      <c r="S23" s="3"/>
      <c r="T23" s="3" t="s">
        <v>49</v>
      </c>
      <c r="U23" s="3">
        <v>37.015900000000002</v>
      </c>
      <c r="V23" s="7">
        <v>96.97</v>
      </c>
      <c r="W23" s="7">
        <f t="shared" si="6"/>
        <v>3589.4318230000003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 t="s">
        <v>49</v>
      </c>
      <c r="I24" s="3">
        <v>0.13689999999999999</v>
      </c>
      <c r="J24" s="7">
        <v>138</v>
      </c>
      <c r="K24" s="7">
        <f t="shared" si="5"/>
        <v>18.892199999999999</v>
      </c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>
        <f>SUM(I19:I24)</f>
        <v>105.14029999999998</v>
      </c>
      <c r="J25" s="7"/>
      <c r="K25" s="7">
        <f>SUM(K19:K24)</f>
        <v>70049.504000000001</v>
      </c>
      <c r="L25" s="3"/>
      <c r="M25" s="3"/>
      <c r="N25" s="3"/>
      <c r="O25" s="3">
        <f>O19+O20</f>
        <v>2.4081999999999999</v>
      </c>
      <c r="P25" s="7"/>
      <c r="Q25" s="7">
        <f>Q19+Q20</f>
        <v>472.00719999999995</v>
      </c>
      <c r="R25" s="3"/>
      <c r="S25" s="3"/>
      <c r="T25" s="3"/>
      <c r="U25" s="14">
        <f>SUM(U19:U23)</f>
        <v>53.201500000000003</v>
      </c>
      <c r="V25" s="7"/>
      <c r="W25" s="7">
        <f>SUM(W19:W23)</f>
        <v>5158.9494549999999</v>
      </c>
      <c r="X25" s="7"/>
      <c r="Y25" s="7">
        <f>K25+Q25+W25</f>
        <v>75680.460654999988</v>
      </c>
      <c r="Z25" s="12">
        <v>75700</v>
      </c>
      <c r="AA25" s="12">
        <v>72900</v>
      </c>
      <c r="AB25" s="12">
        <f>Z25-AA25</f>
        <v>2800</v>
      </c>
    </row>
    <row r="26" spans="1:29" x14ac:dyDescent="0.25">
      <c r="A26" s="29"/>
      <c r="B26" s="29"/>
      <c r="C26" s="29"/>
      <c r="D26" s="29"/>
      <c r="E26" s="33"/>
      <c r="F26" s="33"/>
      <c r="G26" s="29"/>
      <c r="H26" s="29"/>
      <c r="I26" s="29"/>
      <c r="J26" s="19"/>
      <c r="K26" s="19"/>
      <c r="L26" s="29"/>
      <c r="M26" s="29"/>
      <c r="N26" s="29"/>
      <c r="O26" s="29"/>
      <c r="P26" s="19"/>
      <c r="Q26" s="19"/>
      <c r="R26" s="29"/>
      <c r="S26" s="29"/>
      <c r="T26" s="29"/>
      <c r="U26" s="29"/>
      <c r="V26" s="19"/>
      <c r="W26" s="19"/>
      <c r="X26" s="19"/>
      <c r="Y26" s="19"/>
      <c r="Z26" s="33"/>
      <c r="AA26" s="33"/>
      <c r="AB26" s="33"/>
    </row>
    <row r="27" spans="1:29" x14ac:dyDescent="0.25">
      <c r="A27" s="3" t="s">
        <v>60</v>
      </c>
      <c r="B27" s="3" t="s">
        <v>61</v>
      </c>
      <c r="C27" s="3" t="s">
        <v>29</v>
      </c>
      <c r="D27" s="3">
        <v>152.72999999999999</v>
      </c>
      <c r="E27" s="12">
        <v>65700</v>
      </c>
      <c r="F27" s="12"/>
      <c r="G27" s="3">
        <v>44.651000000000003</v>
      </c>
      <c r="H27" s="3" t="s">
        <v>16</v>
      </c>
      <c r="I27" s="3">
        <v>2.9550000000000001</v>
      </c>
      <c r="J27" s="7">
        <v>1118</v>
      </c>
      <c r="K27" s="7">
        <f>I27*J27</f>
        <v>3303.69</v>
      </c>
      <c r="L27" s="3"/>
      <c r="M27" s="3">
        <v>55.741700000000002</v>
      </c>
      <c r="N27" s="3" t="s">
        <v>16</v>
      </c>
      <c r="O27" s="3">
        <v>0.98699999999999999</v>
      </c>
      <c r="P27" s="7">
        <v>196</v>
      </c>
      <c r="Q27" s="7">
        <f>O27*P27</f>
        <v>193.452</v>
      </c>
      <c r="R27" s="3"/>
      <c r="S27" s="3">
        <v>52.337299999999999</v>
      </c>
      <c r="T27" s="3" t="s">
        <v>45</v>
      </c>
      <c r="U27" s="3">
        <v>3.0809000000000002</v>
      </c>
      <c r="V27" s="7">
        <v>96.97</v>
      </c>
      <c r="W27" s="7">
        <f>U27*V27</f>
        <v>298.75487300000003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 t="s">
        <v>45</v>
      </c>
      <c r="I28" s="3">
        <v>8.5699999999999998E-2</v>
      </c>
      <c r="J28" s="7">
        <v>524</v>
      </c>
      <c r="K28" s="7">
        <f t="shared" ref="K28:K32" si="7">I28*J28</f>
        <v>44.906799999999997</v>
      </c>
      <c r="L28" s="3"/>
      <c r="M28" s="3"/>
      <c r="N28" s="3" t="s">
        <v>45</v>
      </c>
      <c r="O28" s="3">
        <v>12.052300000000001</v>
      </c>
      <c r="P28" s="7">
        <v>196</v>
      </c>
      <c r="Q28" s="7">
        <f t="shared" ref="Q28:Q33" si="8">O28*P28</f>
        <v>2362.2508000000003</v>
      </c>
      <c r="R28" s="3"/>
      <c r="S28" s="3"/>
      <c r="T28" s="3" t="s">
        <v>62</v>
      </c>
      <c r="U28" s="3">
        <v>23.6492</v>
      </c>
      <c r="V28" s="7">
        <v>96.97</v>
      </c>
      <c r="W28" s="7">
        <f t="shared" ref="W28:W29" si="9">U28*V28</f>
        <v>2293.2629240000001</v>
      </c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 t="s">
        <v>31</v>
      </c>
      <c r="I29" s="3">
        <v>1.4009</v>
      </c>
      <c r="J29" s="7">
        <v>787</v>
      </c>
      <c r="K29" s="7">
        <f t="shared" si="7"/>
        <v>1102.5083</v>
      </c>
      <c r="L29" s="3"/>
      <c r="M29" s="3"/>
      <c r="N29" s="3" t="s">
        <v>31</v>
      </c>
      <c r="O29" s="3">
        <v>7.1989000000000001</v>
      </c>
      <c r="P29" s="7">
        <v>196</v>
      </c>
      <c r="Q29" s="7">
        <f t="shared" si="8"/>
        <v>1410.9844000000001</v>
      </c>
      <c r="R29" s="3"/>
      <c r="S29" s="3"/>
      <c r="T29" s="3" t="s">
        <v>49</v>
      </c>
      <c r="U29" s="3">
        <v>25.607199999999999</v>
      </c>
      <c r="V29" s="7">
        <v>96.97</v>
      </c>
      <c r="W29" s="7">
        <f t="shared" si="9"/>
        <v>2483.1301839999996</v>
      </c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 t="s">
        <v>62</v>
      </c>
      <c r="I30" s="3">
        <v>0.39439999999999997</v>
      </c>
      <c r="J30" s="7">
        <v>580</v>
      </c>
      <c r="K30" s="7">
        <f t="shared" si="7"/>
        <v>228.75199999999998</v>
      </c>
      <c r="L30" s="3"/>
      <c r="M30" s="3"/>
      <c r="N30" s="3" t="s">
        <v>63</v>
      </c>
      <c r="O30" s="3">
        <v>5.3141999999999996</v>
      </c>
      <c r="P30" s="7">
        <v>196</v>
      </c>
      <c r="Q30" s="7">
        <f t="shared" si="8"/>
        <v>1041.5832</v>
      </c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 t="s">
        <v>34</v>
      </c>
      <c r="I31" s="3">
        <v>39.668700000000001</v>
      </c>
      <c r="J31" s="7">
        <v>1201</v>
      </c>
      <c r="K31" s="7">
        <f t="shared" si="7"/>
        <v>47642.108700000004</v>
      </c>
      <c r="L31" s="3"/>
      <c r="M31" s="3"/>
      <c r="N31" s="3" t="s">
        <v>62</v>
      </c>
      <c r="O31" s="3">
        <v>13.0534</v>
      </c>
      <c r="P31" s="7">
        <v>196</v>
      </c>
      <c r="Q31" s="7">
        <f t="shared" si="8"/>
        <v>2558.4663999999998</v>
      </c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 t="s">
        <v>49</v>
      </c>
      <c r="I32" s="3">
        <v>0.14630000000000001</v>
      </c>
      <c r="J32" s="7">
        <v>138</v>
      </c>
      <c r="K32" s="7">
        <f t="shared" si="7"/>
        <v>20.189400000000003</v>
      </c>
      <c r="L32" s="3"/>
      <c r="M32" s="3"/>
      <c r="N32" s="3" t="s">
        <v>34</v>
      </c>
      <c r="O32" s="3">
        <v>16.774000000000001</v>
      </c>
      <c r="P32" s="7">
        <v>196</v>
      </c>
      <c r="Q32" s="7">
        <f t="shared" si="8"/>
        <v>3287.7040000000002</v>
      </c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 t="s">
        <v>49</v>
      </c>
      <c r="O33" s="3">
        <v>0.3619</v>
      </c>
      <c r="P33" s="7">
        <v>196</v>
      </c>
      <c r="Q33" s="7">
        <f t="shared" si="8"/>
        <v>70.932400000000001</v>
      </c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>
        <f>SUM(I27:I32)</f>
        <v>44.650999999999996</v>
      </c>
      <c r="J34" s="7"/>
      <c r="K34" s="7">
        <f>SUM(K27:K32)</f>
        <v>52342.155200000008</v>
      </c>
      <c r="L34" s="3"/>
      <c r="M34" s="3"/>
      <c r="N34" s="3"/>
      <c r="O34" s="3">
        <f>SUM(O27:O33)</f>
        <v>55.741700000000002</v>
      </c>
      <c r="P34" s="7"/>
      <c r="Q34" s="7">
        <f>SUM(Q27:Q33)</f>
        <v>10925.3732</v>
      </c>
      <c r="R34" s="3"/>
      <c r="S34" s="3"/>
      <c r="T34" s="3"/>
      <c r="U34" s="3">
        <f>SUM(U27:U29)</f>
        <v>52.337299999999999</v>
      </c>
      <c r="V34" s="7"/>
      <c r="W34" s="7">
        <f>SUM(W27:W29)</f>
        <v>5075.1479810000001</v>
      </c>
      <c r="X34" s="7"/>
      <c r="Y34" s="7">
        <f>K34+Q34+W34</f>
        <v>68342.676381000012</v>
      </c>
      <c r="Z34" s="12">
        <v>68300</v>
      </c>
      <c r="AA34" s="12">
        <v>65700</v>
      </c>
      <c r="AB34" s="12">
        <f>Z34-AA34</f>
        <v>2600</v>
      </c>
    </row>
    <row r="35" spans="1:28" x14ac:dyDescent="0.25">
      <c r="A35" s="29"/>
      <c r="B35" s="29"/>
      <c r="C35" s="29"/>
      <c r="D35" s="29"/>
      <c r="E35" s="33"/>
      <c r="F35" s="33"/>
      <c r="G35" s="29"/>
      <c r="H35" s="29"/>
      <c r="I35" s="29"/>
      <c r="J35" s="19"/>
      <c r="K35" s="19"/>
      <c r="L35" s="29"/>
      <c r="M35" s="29"/>
      <c r="N35" s="29"/>
      <c r="O35" s="29"/>
      <c r="P35" s="19"/>
      <c r="Q35" s="19"/>
      <c r="R35" s="29"/>
      <c r="S35" s="29"/>
      <c r="T35" s="29"/>
      <c r="U35" s="29"/>
      <c r="V35" s="19"/>
      <c r="W35" s="19"/>
      <c r="X35" s="19"/>
      <c r="Y35" s="19"/>
      <c r="Z35" s="33"/>
      <c r="AA35" s="33"/>
      <c r="AB35" s="33"/>
    </row>
    <row r="36" spans="1:28" x14ac:dyDescent="0.25">
      <c r="A36" s="3" t="s">
        <v>64</v>
      </c>
      <c r="B36" s="3" t="s">
        <v>65</v>
      </c>
      <c r="C36" s="3" t="s">
        <v>29</v>
      </c>
      <c r="D36" s="3">
        <v>266.73</v>
      </c>
      <c r="E36" s="12">
        <v>81300</v>
      </c>
      <c r="F36" s="12"/>
      <c r="G36" s="3">
        <v>47.068300000000001</v>
      </c>
      <c r="H36" s="3" t="s">
        <v>31</v>
      </c>
      <c r="I36" s="3">
        <v>11.859500000000001</v>
      </c>
      <c r="J36" s="7">
        <v>787</v>
      </c>
      <c r="K36" s="7">
        <f>I36*J36</f>
        <v>9333.4264999999996</v>
      </c>
      <c r="L36" s="3"/>
      <c r="M36" s="3"/>
      <c r="N36" s="3"/>
      <c r="O36" s="3"/>
      <c r="P36" s="7"/>
      <c r="Q36" s="7"/>
      <c r="R36" s="3"/>
      <c r="S36" s="3">
        <v>219.6617</v>
      </c>
      <c r="T36" s="3" t="s">
        <v>66</v>
      </c>
      <c r="U36" s="3">
        <v>17.467099999999999</v>
      </c>
      <c r="V36" s="7">
        <v>96.97</v>
      </c>
      <c r="W36" s="7">
        <f>U36*V36</f>
        <v>1693.7846869999998</v>
      </c>
      <c r="X36" s="7"/>
      <c r="Y36" s="7"/>
      <c r="Z36" s="12"/>
      <c r="AA36" s="12"/>
      <c r="AB36" s="12"/>
    </row>
    <row r="37" spans="1:28" x14ac:dyDescent="0.25">
      <c r="A37" s="3"/>
      <c r="B37" s="3" t="s">
        <v>67</v>
      </c>
      <c r="C37" s="3"/>
      <c r="D37" s="3"/>
      <c r="E37" s="12"/>
      <c r="F37" s="12"/>
      <c r="G37" s="3"/>
      <c r="H37" s="3" t="s">
        <v>32</v>
      </c>
      <c r="I37" s="3">
        <v>35.208799999999997</v>
      </c>
      <c r="J37" s="7">
        <v>1077</v>
      </c>
      <c r="K37" s="7">
        <f>I37*J37</f>
        <v>37919.8776</v>
      </c>
      <c r="L37" s="3"/>
      <c r="M37" s="3"/>
      <c r="N37" s="3"/>
      <c r="O37" s="3"/>
      <c r="P37" s="7"/>
      <c r="Q37" s="7"/>
      <c r="R37" s="3"/>
      <c r="S37" s="3"/>
      <c r="T37" s="3" t="s">
        <v>45</v>
      </c>
      <c r="U37" s="3">
        <v>1.0628</v>
      </c>
      <c r="V37" s="7">
        <v>96.97</v>
      </c>
      <c r="W37" s="7">
        <f t="shared" ref="W37:W41" si="10">U37*V37</f>
        <v>103.05971599999999</v>
      </c>
      <c r="X37" s="7"/>
      <c r="Y37" s="7"/>
      <c r="Z37" s="12"/>
      <c r="AA37" s="12"/>
      <c r="AB37" s="12"/>
    </row>
    <row r="38" spans="1:28" x14ac:dyDescent="0.25">
      <c r="A38" s="3"/>
      <c r="B38" s="3" t="s">
        <v>68</v>
      </c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 t="s">
        <v>31</v>
      </c>
      <c r="U38" s="3">
        <v>151.2105</v>
      </c>
      <c r="V38" s="7">
        <v>96.97</v>
      </c>
      <c r="W38" s="7">
        <f t="shared" si="10"/>
        <v>14662.882184999999</v>
      </c>
      <c r="X38" s="7"/>
      <c r="Y38" s="7"/>
      <c r="Z38" s="12"/>
      <c r="AA38" s="12"/>
      <c r="AB38" s="12"/>
    </row>
    <row r="39" spans="1:28" x14ac:dyDescent="0.25">
      <c r="A39" s="3"/>
      <c r="B39" s="3" t="s">
        <v>69</v>
      </c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 t="s">
        <v>32</v>
      </c>
      <c r="U39" s="3">
        <v>10.595599999999999</v>
      </c>
      <c r="V39" s="7">
        <v>96.97</v>
      </c>
      <c r="W39" s="7">
        <f t="shared" si="10"/>
        <v>1027.455332</v>
      </c>
      <c r="X39" s="7"/>
      <c r="Y39" s="7"/>
      <c r="Z39" s="12"/>
      <c r="AA39" s="12"/>
      <c r="AB39" s="12"/>
    </row>
    <row r="40" spans="1:28" x14ac:dyDescent="0.25">
      <c r="A40" s="3"/>
      <c r="B40" s="3" t="s">
        <v>70</v>
      </c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 t="s">
        <v>50</v>
      </c>
      <c r="U40" s="3">
        <v>22.1433</v>
      </c>
      <c r="V40" s="7">
        <v>96.97</v>
      </c>
      <c r="W40" s="7">
        <f t="shared" si="10"/>
        <v>2147.2358009999998</v>
      </c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 t="s">
        <v>47</v>
      </c>
      <c r="U41" s="3">
        <v>17.182400000000001</v>
      </c>
      <c r="V41" s="7">
        <v>96.97</v>
      </c>
      <c r="W41" s="7">
        <f t="shared" si="10"/>
        <v>1666.177328</v>
      </c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>
        <f>I36+I37</f>
        <v>47.068299999999994</v>
      </c>
      <c r="J42" s="7"/>
      <c r="K42" s="7">
        <f>K36+K37</f>
        <v>47253.304100000001</v>
      </c>
      <c r="L42" s="3"/>
      <c r="M42" s="3"/>
      <c r="N42" s="3"/>
      <c r="O42" s="3"/>
      <c r="P42" s="7"/>
      <c r="Q42" s="7"/>
      <c r="R42" s="3"/>
      <c r="S42" s="3"/>
      <c r="T42" s="3"/>
      <c r="U42" s="3">
        <f>SUM(U36:U41)</f>
        <v>219.6617</v>
      </c>
      <c r="V42" s="7"/>
      <c r="W42" s="7">
        <f>SUM(W36:W41)</f>
        <v>21300.595049</v>
      </c>
      <c r="X42" s="7"/>
      <c r="Y42" s="7">
        <f>K42+W42</f>
        <v>68553.899149000004</v>
      </c>
      <c r="Z42" s="12">
        <v>68600</v>
      </c>
      <c r="AA42" s="12">
        <v>81300</v>
      </c>
      <c r="AB42" s="12">
        <f>Z42-AA42</f>
        <v>-12700</v>
      </c>
    </row>
    <row r="43" spans="1:28" x14ac:dyDescent="0.25">
      <c r="A43" s="29"/>
      <c r="B43" s="29"/>
      <c r="C43" s="29"/>
      <c r="D43" s="29"/>
      <c r="E43" s="33"/>
      <c r="F43" s="33"/>
      <c r="G43" s="29"/>
      <c r="H43" s="29"/>
      <c r="I43" s="29"/>
      <c r="J43" s="19"/>
      <c r="K43" s="19"/>
      <c r="L43" s="29"/>
      <c r="M43" s="29"/>
      <c r="N43" s="29"/>
      <c r="O43" s="29"/>
      <c r="P43" s="19"/>
      <c r="Q43" s="19"/>
      <c r="R43" s="29"/>
      <c r="S43" s="29"/>
      <c r="T43" s="29"/>
      <c r="U43" s="29"/>
      <c r="V43" s="19"/>
      <c r="W43" s="19"/>
      <c r="X43" s="19"/>
      <c r="Y43" s="19"/>
      <c r="Z43" s="33"/>
      <c r="AA43" s="33"/>
      <c r="AB43" s="33"/>
    </row>
    <row r="44" spans="1:28" x14ac:dyDescent="0.25">
      <c r="A44" s="3" t="s">
        <v>36</v>
      </c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 t="s">
        <v>19</v>
      </c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>
        <f>-SUM(AB11:AB42)</f>
        <v>7800</v>
      </c>
    </row>
    <row r="46" spans="1:28" x14ac:dyDescent="0.25">
      <c r="A46" s="3" t="s">
        <v>20</v>
      </c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>
        <f>AB45/2</f>
        <v>3900</v>
      </c>
    </row>
    <row r="47" spans="1:28" x14ac:dyDescent="0.25">
      <c r="A47" s="3" t="s">
        <v>21</v>
      </c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>
        <f>AB46*0.1</f>
        <v>390</v>
      </c>
    </row>
    <row r="48" spans="1:28" x14ac:dyDescent="0.25">
      <c r="A48" s="3" t="s">
        <v>22</v>
      </c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>
        <f>AB47*0.19925</f>
        <v>77.70750000000001</v>
      </c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</sheetData>
  <mergeCells count="2">
    <mergeCell ref="D1:E1"/>
    <mergeCell ref="Y1:Z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0ADFC-82F1-404A-9B59-607EB08A94BC}">
  <dimension ref="A1:AC172"/>
  <sheetViews>
    <sheetView workbookViewId="0">
      <selection activeCell="K29" sqref="K29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302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 t="s">
        <v>14</v>
      </c>
      <c r="N1" s="31"/>
      <c r="O1" s="31"/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303</v>
      </c>
      <c r="B3" s="3" t="s">
        <v>304</v>
      </c>
      <c r="C3" s="3" t="s">
        <v>305</v>
      </c>
      <c r="D3" s="3">
        <v>160.65</v>
      </c>
      <c r="E3" s="12">
        <v>27100</v>
      </c>
      <c r="F3" s="12"/>
      <c r="G3" s="3">
        <v>101.0984</v>
      </c>
      <c r="H3" s="3" t="s">
        <v>157</v>
      </c>
      <c r="I3" s="3">
        <v>2.0789</v>
      </c>
      <c r="J3" s="7">
        <v>925</v>
      </c>
      <c r="K3" s="7">
        <f>I3*J3</f>
        <v>1922.9825000000001</v>
      </c>
      <c r="L3" s="3"/>
      <c r="M3" s="3"/>
      <c r="N3" s="3"/>
      <c r="O3" s="3"/>
      <c r="P3" s="7"/>
      <c r="Q3" s="7"/>
      <c r="R3" s="3"/>
      <c r="S3" s="3">
        <v>59.551600000000001</v>
      </c>
      <c r="T3" s="3" t="s">
        <v>18</v>
      </c>
      <c r="U3" s="3">
        <v>0.38719999999999999</v>
      </c>
      <c r="V3" s="7">
        <v>96.97</v>
      </c>
      <c r="W3" s="7">
        <f>U3*V3</f>
        <v>37.546783999999995</v>
      </c>
      <c r="X3" s="7"/>
      <c r="Y3" s="7"/>
      <c r="Z3" s="12"/>
      <c r="AA3" s="12"/>
      <c r="AB3" s="12"/>
    </row>
    <row r="4" spans="1:29" x14ac:dyDescent="0.25">
      <c r="A4" s="3"/>
      <c r="B4" s="3" t="s">
        <v>83</v>
      </c>
      <c r="C4" s="3"/>
      <c r="D4" s="3"/>
      <c r="E4" s="12"/>
      <c r="F4" s="12"/>
      <c r="G4" s="3"/>
      <c r="H4" s="3" t="s">
        <v>18</v>
      </c>
      <c r="I4" s="3">
        <v>1.6224000000000001</v>
      </c>
      <c r="J4" s="7">
        <v>1201</v>
      </c>
      <c r="K4" s="7">
        <f t="shared" ref="K4:K13" si="0">I4*J4</f>
        <v>1948.5024000000001</v>
      </c>
      <c r="L4" s="3"/>
      <c r="M4" s="3"/>
      <c r="N4" s="3"/>
      <c r="O4" s="3"/>
      <c r="P4" s="7"/>
      <c r="Q4" s="7"/>
      <c r="R4" s="3"/>
      <c r="S4" s="3"/>
      <c r="T4" s="3" t="s">
        <v>106</v>
      </c>
      <c r="U4" s="14">
        <v>0.56859999999999999</v>
      </c>
      <c r="V4" s="7">
        <v>96.97</v>
      </c>
      <c r="W4" s="7">
        <f t="shared" ref="W4:W7" si="1">U4*V4</f>
        <v>55.137141999999997</v>
      </c>
      <c r="X4" s="7"/>
      <c r="Y4" s="7"/>
      <c r="Z4" s="12"/>
      <c r="AA4" s="12"/>
      <c r="AB4" s="12"/>
    </row>
    <row r="5" spans="1:29" x14ac:dyDescent="0.25">
      <c r="A5" s="3"/>
      <c r="B5" s="3" t="s">
        <v>306</v>
      </c>
      <c r="C5" s="3"/>
      <c r="D5" s="3"/>
      <c r="E5" s="12"/>
      <c r="F5" s="12"/>
      <c r="G5" s="3"/>
      <c r="H5" s="3" t="s">
        <v>106</v>
      </c>
      <c r="I5" s="3">
        <v>16.6325</v>
      </c>
      <c r="J5" s="7">
        <v>704</v>
      </c>
      <c r="K5" s="7">
        <f t="shared" si="0"/>
        <v>11709.28</v>
      </c>
      <c r="L5" s="3"/>
      <c r="M5" s="3"/>
      <c r="N5" s="3"/>
      <c r="O5" s="3"/>
      <c r="P5" s="7"/>
      <c r="Q5" s="7"/>
      <c r="R5" s="3"/>
      <c r="S5" s="3"/>
      <c r="T5" s="3" t="s">
        <v>307</v>
      </c>
      <c r="U5" s="14">
        <v>0.1391</v>
      </c>
      <c r="V5" s="7">
        <v>96.97</v>
      </c>
      <c r="W5" s="7">
        <f t="shared" si="1"/>
        <v>13.488526999999999</v>
      </c>
      <c r="X5" s="7"/>
      <c r="Y5" s="7"/>
      <c r="Z5" s="12"/>
      <c r="AA5" s="12"/>
      <c r="AB5" s="12"/>
    </row>
    <row r="6" spans="1:29" x14ac:dyDescent="0.25">
      <c r="A6" s="3"/>
      <c r="B6" s="3" t="s">
        <v>308</v>
      </c>
      <c r="C6" s="3"/>
      <c r="D6" s="3"/>
      <c r="E6" s="12"/>
      <c r="F6" s="12"/>
      <c r="G6" s="3"/>
      <c r="H6" s="3" t="s">
        <v>161</v>
      </c>
      <c r="I6" s="3">
        <v>2.0430000000000001</v>
      </c>
      <c r="J6" s="7">
        <v>1228</v>
      </c>
      <c r="K6" s="7">
        <f t="shared" si="0"/>
        <v>2508.8040000000001</v>
      </c>
      <c r="L6" s="3"/>
      <c r="M6" s="3"/>
      <c r="N6" s="3"/>
      <c r="O6" s="3"/>
      <c r="P6" s="7"/>
      <c r="Q6" s="7"/>
      <c r="R6" s="3"/>
      <c r="S6" s="3"/>
      <c r="T6" s="3" t="s">
        <v>63</v>
      </c>
      <c r="U6" s="14">
        <v>4.1082999999999998</v>
      </c>
      <c r="V6" s="7">
        <v>96.97</v>
      </c>
      <c r="W6" s="7">
        <f t="shared" si="1"/>
        <v>398.38185099999998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307</v>
      </c>
      <c r="I7" s="3">
        <v>23.8429</v>
      </c>
      <c r="J7" s="7">
        <v>897</v>
      </c>
      <c r="K7" s="7">
        <f t="shared" si="0"/>
        <v>21387.081300000002</v>
      </c>
      <c r="L7" s="3"/>
      <c r="M7" s="3"/>
      <c r="N7" s="3"/>
      <c r="O7" s="3"/>
      <c r="P7" s="7"/>
      <c r="Q7" s="7"/>
      <c r="R7" s="3"/>
      <c r="S7" s="3"/>
      <c r="T7" s="3" t="s">
        <v>49</v>
      </c>
      <c r="U7" s="3">
        <v>54.348399999999998</v>
      </c>
      <c r="V7" s="7">
        <v>96.97</v>
      </c>
      <c r="W7" s="7">
        <f t="shared" si="1"/>
        <v>5270.1643479999993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44</v>
      </c>
      <c r="I8" s="3">
        <v>4.2299999999999997E-2</v>
      </c>
      <c r="J8" s="7">
        <v>538</v>
      </c>
      <c r="K8" s="7">
        <f t="shared" si="0"/>
        <v>22.757399999999997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45</v>
      </c>
      <c r="I9" s="3">
        <v>9.5793999999999997</v>
      </c>
      <c r="J9" s="7">
        <v>524</v>
      </c>
      <c r="K9" s="7">
        <f t="shared" si="0"/>
        <v>5019.6055999999999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188</v>
      </c>
      <c r="I10" s="3">
        <v>7.4440999999999997</v>
      </c>
      <c r="J10" s="7">
        <v>911</v>
      </c>
      <c r="K10" s="7">
        <f t="shared" si="0"/>
        <v>6781.5751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63</v>
      </c>
      <c r="I11" s="3">
        <v>15.8545</v>
      </c>
      <c r="J11" s="7">
        <v>386</v>
      </c>
      <c r="K11" s="7">
        <f t="shared" si="0"/>
        <v>6119.8369999999995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49</v>
      </c>
      <c r="I12" s="3">
        <v>14.9161</v>
      </c>
      <c r="J12" s="7">
        <v>138</v>
      </c>
      <c r="K12" s="7">
        <f t="shared" si="0"/>
        <v>2058.4218000000001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9" x14ac:dyDescent="0.25">
      <c r="A13" s="3" t="s">
        <v>309</v>
      </c>
      <c r="B13" s="3"/>
      <c r="C13" s="3"/>
      <c r="D13" s="3"/>
      <c r="E13" s="12"/>
      <c r="F13" s="12"/>
      <c r="G13" s="3"/>
      <c r="H13" s="3" t="s">
        <v>166</v>
      </c>
      <c r="I13" s="3">
        <v>7.0423</v>
      </c>
      <c r="J13" s="7">
        <v>331</v>
      </c>
      <c r="K13" s="7">
        <f t="shared" si="0"/>
        <v>2331.0012999999999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9" x14ac:dyDescent="0.25">
      <c r="A14" s="3" t="s">
        <v>310</v>
      </c>
      <c r="B14" s="3"/>
      <c r="C14" s="3"/>
      <c r="D14" s="3"/>
      <c r="E14" s="12"/>
      <c r="F14" s="12"/>
      <c r="G14" s="3"/>
      <c r="H14" s="3"/>
      <c r="I14" s="3">
        <f>SUM(I3:I13)</f>
        <v>101.0984</v>
      </c>
      <c r="J14" s="7"/>
      <c r="K14" s="7">
        <f>SUM(K3:K13)</f>
        <v>61809.848400000017</v>
      </c>
      <c r="L14" s="3"/>
      <c r="M14" s="3"/>
      <c r="N14" s="3"/>
      <c r="O14" s="3"/>
      <c r="P14" s="7"/>
      <c r="Q14" s="7"/>
      <c r="R14" s="3"/>
      <c r="S14" s="3"/>
      <c r="T14" s="3"/>
      <c r="U14" s="3">
        <f>SUM(U3:U7)</f>
        <v>59.551600000000001</v>
      </c>
      <c r="V14" s="7"/>
      <c r="W14" s="7">
        <f>SUM(W3:W7)</f>
        <v>5774.7186519999996</v>
      </c>
      <c r="X14" s="7"/>
      <c r="Y14" s="7">
        <f>K14+W14</f>
        <v>67584.567052000013</v>
      </c>
      <c r="Z14" s="12">
        <v>67600</v>
      </c>
      <c r="AA14" s="12">
        <v>27100</v>
      </c>
      <c r="AB14" s="12">
        <f>Z14-AA14</f>
        <v>40500</v>
      </c>
      <c r="AC14" s="4"/>
    </row>
    <row r="15" spans="1:29" x14ac:dyDescent="0.25">
      <c r="A15" s="29"/>
      <c r="B15" s="29"/>
      <c r="C15" s="29"/>
      <c r="D15" s="29"/>
      <c r="E15" s="33"/>
      <c r="F15" s="33"/>
      <c r="G15" s="29"/>
      <c r="H15" s="29"/>
      <c r="I15" s="29"/>
      <c r="J15" s="19"/>
      <c r="K15" s="19"/>
      <c r="L15" s="29"/>
      <c r="M15" s="29"/>
      <c r="N15" s="29"/>
      <c r="O15" s="29"/>
      <c r="P15" s="19"/>
      <c r="Q15" s="19"/>
      <c r="R15" s="29"/>
      <c r="S15" s="29"/>
      <c r="T15" s="29"/>
      <c r="U15" s="29"/>
      <c r="V15" s="19"/>
      <c r="W15" s="19"/>
      <c r="X15" s="19"/>
      <c r="Y15" s="19"/>
      <c r="Z15" s="33"/>
      <c r="AA15" s="33"/>
      <c r="AB15" s="33"/>
      <c r="AC15" s="4"/>
    </row>
    <row r="16" spans="1:29" x14ac:dyDescent="0.25">
      <c r="A16" s="3" t="s">
        <v>36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 t="s">
        <v>19</v>
      </c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>
        <v>40500</v>
      </c>
      <c r="AC17" s="4"/>
    </row>
    <row r="18" spans="1:29" x14ac:dyDescent="0.25">
      <c r="A18" s="3" t="s">
        <v>20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>
        <f>AB17/2</f>
        <v>20250</v>
      </c>
      <c r="AC18" s="4"/>
    </row>
    <row r="19" spans="1:29" x14ac:dyDescent="0.25">
      <c r="A19" s="3" t="s">
        <v>21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>
        <v>2025</v>
      </c>
    </row>
    <row r="20" spans="1:29" x14ac:dyDescent="0.25">
      <c r="A20" s="3" t="s">
        <v>22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f>AB19*0.23279</f>
        <v>471.39974999999998</v>
      </c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2">
    <mergeCell ref="D1:E1"/>
    <mergeCell ref="Y1:Z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1BBDA-D436-4BA0-9B9B-D8BD44E09829}">
  <dimension ref="A1:AC191"/>
  <sheetViews>
    <sheetView workbookViewId="0">
      <selection activeCell="F23" sqref="F23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311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 t="s">
        <v>14</v>
      </c>
      <c r="N1" s="31"/>
      <c r="O1" s="31"/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312</v>
      </c>
      <c r="B3" s="3" t="s">
        <v>313</v>
      </c>
      <c r="C3" s="3" t="s">
        <v>131</v>
      </c>
      <c r="D3" s="3">
        <v>156.97999999999999</v>
      </c>
      <c r="E3" s="12">
        <v>193700</v>
      </c>
      <c r="F3" s="12"/>
      <c r="G3" s="3">
        <v>155.036</v>
      </c>
      <c r="H3" s="3" t="s">
        <v>93</v>
      </c>
      <c r="I3" s="3">
        <v>119.5205</v>
      </c>
      <c r="J3" s="7">
        <v>1201</v>
      </c>
      <c r="K3" s="7">
        <f>I3*J3</f>
        <v>143544.12049999999</v>
      </c>
      <c r="L3" s="3"/>
      <c r="M3" s="3"/>
      <c r="N3" s="3"/>
      <c r="O3" s="3"/>
      <c r="P3" s="7"/>
      <c r="Q3" s="7"/>
      <c r="R3" s="3"/>
      <c r="S3" s="3">
        <v>1.944</v>
      </c>
      <c r="T3" s="3" t="s">
        <v>93</v>
      </c>
      <c r="U3" s="3">
        <v>1.7990999999999999</v>
      </c>
      <c r="V3" s="7">
        <v>96.97</v>
      </c>
      <c r="W3" s="7">
        <f>U3*V3</f>
        <v>174.45872699999998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96</v>
      </c>
      <c r="I4" s="3">
        <v>2.7412000000000001</v>
      </c>
      <c r="J4" s="7">
        <v>1077</v>
      </c>
      <c r="K4" s="7">
        <f t="shared" ref="K4:K5" si="0">I4*J4</f>
        <v>2952.2724000000003</v>
      </c>
      <c r="L4" s="3"/>
      <c r="M4" s="3"/>
      <c r="N4" s="3"/>
      <c r="O4" s="3"/>
      <c r="P4" s="7"/>
      <c r="Q4" s="7"/>
      <c r="R4" s="3"/>
      <c r="S4" s="3"/>
      <c r="T4" s="3" t="s">
        <v>142</v>
      </c>
      <c r="U4" s="14">
        <v>0.1449</v>
      </c>
      <c r="V4" s="7">
        <v>96.97</v>
      </c>
      <c r="W4" s="7">
        <f>U4*V4</f>
        <v>14.050953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142</v>
      </c>
      <c r="I5" s="3">
        <v>32.774299999999997</v>
      </c>
      <c r="J5" s="7">
        <v>649</v>
      </c>
      <c r="K5" s="7">
        <f t="shared" si="0"/>
        <v>21270.520699999997</v>
      </c>
      <c r="L5" s="3"/>
      <c r="M5" s="3"/>
      <c r="N5" s="3"/>
      <c r="O5" s="3"/>
      <c r="P5" s="7"/>
      <c r="Q5" s="7"/>
      <c r="R5" s="3"/>
      <c r="S5" s="3" t="s">
        <v>314</v>
      </c>
      <c r="T5" s="3"/>
      <c r="U5" s="14"/>
      <c r="V5" s="7"/>
      <c r="W5" s="7"/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/>
      <c r="I6" s="3">
        <f>SUM(I3:I5)</f>
        <v>155.036</v>
      </c>
      <c r="J6" s="7"/>
      <c r="K6" s="7">
        <f>SUM(K3:K5)</f>
        <v>167766.91359999997</v>
      </c>
      <c r="L6" s="3"/>
      <c r="M6" s="3"/>
      <c r="N6" s="3"/>
      <c r="O6" s="3"/>
      <c r="P6" s="7"/>
      <c r="Q6" s="7"/>
      <c r="R6" s="3"/>
      <c r="S6" s="3"/>
      <c r="T6" s="3"/>
      <c r="U6" s="14">
        <f>SUM(U3:U5)</f>
        <v>1.944</v>
      </c>
      <c r="V6" s="7"/>
      <c r="W6" s="7">
        <f>SUM(W3:W5)</f>
        <v>188.50967999999997</v>
      </c>
      <c r="X6" s="7"/>
      <c r="Y6" s="7">
        <f>K6+W6</f>
        <v>167955.42327999996</v>
      </c>
      <c r="Z6" s="12">
        <v>168000</v>
      </c>
      <c r="AA6" s="12">
        <v>193700</v>
      </c>
      <c r="AB6" s="12">
        <f>Z6-AA6</f>
        <v>-25700</v>
      </c>
    </row>
    <row r="7" spans="1:28" x14ac:dyDescent="0.25">
      <c r="A7" s="29"/>
      <c r="B7" s="29"/>
      <c r="C7" s="29"/>
      <c r="D7" s="29"/>
      <c r="E7" s="33"/>
      <c r="F7" s="33"/>
      <c r="G7" s="29"/>
      <c r="H7" s="29"/>
      <c r="I7" s="29"/>
      <c r="J7" s="19"/>
      <c r="K7" s="19"/>
      <c r="L7" s="29"/>
      <c r="M7" s="29"/>
      <c r="N7" s="29"/>
      <c r="O7" s="29"/>
      <c r="P7" s="19"/>
      <c r="Q7" s="19"/>
      <c r="R7" s="29"/>
      <c r="S7" s="29"/>
      <c r="T7" s="29"/>
      <c r="U7" s="29"/>
      <c r="V7" s="19"/>
      <c r="W7" s="19"/>
      <c r="X7" s="19"/>
      <c r="Y7" s="19"/>
      <c r="Z7" s="33"/>
      <c r="AA7" s="33"/>
      <c r="AB7" s="33"/>
    </row>
    <row r="8" spans="1:28" x14ac:dyDescent="0.25">
      <c r="A8" s="3" t="s">
        <v>315</v>
      </c>
      <c r="B8" s="3" t="s">
        <v>316</v>
      </c>
      <c r="C8" s="3" t="s">
        <v>131</v>
      </c>
      <c r="D8" s="3">
        <v>161.87</v>
      </c>
      <c r="E8" s="12">
        <v>181600</v>
      </c>
      <c r="F8" s="12"/>
      <c r="G8" s="3">
        <v>157.86689999999999</v>
      </c>
      <c r="H8" s="3" t="s">
        <v>93</v>
      </c>
      <c r="I8" s="3">
        <v>112.34180000000001</v>
      </c>
      <c r="J8" s="7">
        <v>1201</v>
      </c>
      <c r="K8" s="7">
        <f>J8*I8</f>
        <v>134922.5018</v>
      </c>
      <c r="L8" s="3"/>
      <c r="M8" s="3"/>
      <c r="N8" s="3"/>
      <c r="O8" s="3"/>
      <c r="P8" s="7"/>
      <c r="Q8" s="7"/>
      <c r="R8" s="3"/>
      <c r="S8" s="3">
        <v>4.0030999999999999</v>
      </c>
      <c r="T8" s="3" t="s">
        <v>93</v>
      </c>
      <c r="U8" s="3">
        <v>2.3264</v>
      </c>
      <c r="V8" s="7">
        <v>96.97</v>
      </c>
      <c r="W8" s="7">
        <f>V8*U8</f>
        <v>225.59100799999999</v>
      </c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97</v>
      </c>
      <c r="I9" s="3">
        <v>17.148299999999999</v>
      </c>
      <c r="J9" s="7">
        <v>897</v>
      </c>
      <c r="K9" s="7">
        <f t="shared" ref="K9:K12" si="1">J9*I9</f>
        <v>15382.025099999999</v>
      </c>
      <c r="L9" s="3"/>
      <c r="M9" s="3"/>
      <c r="N9" s="3"/>
      <c r="O9" s="3"/>
      <c r="P9" s="7"/>
      <c r="Q9" s="7"/>
      <c r="R9" s="3"/>
      <c r="S9" s="3"/>
      <c r="T9" s="3" t="s">
        <v>95</v>
      </c>
      <c r="U9" s="3">
        <v>1.2168000000000001</v>
      </c>
      <c r="V9" s="7">
        <v>96.97</v>
      </c>
      <c r="W9" s="7">
        <f t="shared" ref="W9:W10" si="2">V9*U9</f>
        <v>117.99309600000001</v>
      </c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 t="s">
        <v>95</v>
      </c>
      <c r="I10" s="3">
        <v>17.596599999999999</v>
      </c>
      <c r="J10" s="7">
        <v>704</v>
      </c>
      <c r="K10" s="7">
        <f t="shared" si="1"/>
        <v>12388.006399999998</v>
      </c>
      <c r="L10" s="3"/>
      <c r="M10" s="3"/>
      <c r="N10" s="3"/>
      <c r="O10" s="3"/>
      <c r="P10" s="7"/>
      <c r="Q10" s="7"/>
      <c r="R10" s="3"/>
      <c r="S10" s="3"/>
      <c r="T10" s="3" t="s">
        <v>63</v>
      </c>
      <c r="U10" s="3">
        <v>0.45989999999999998</v>
      </c>
      <c r="V10" s="7">
        <v>96.97</v>
      </c>
      <c r="W10" s="7">
        <f t="shared" si="2"/>
        <v>44.596502999999998</v>
      </c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 t="s">
        <v>96</v>
      </c>
      <c r="I11" s="3">
        <v>5.4565999999999999</v>
      </c>
      <c r="J11" s="7">
        <v>1077</v>
      </c>
      <c r="K11" s="7">
        <f t="shared" si="1"/>
        <v>5876.7582000000002</v>
      </c>
      <c r="L11" s="3"/>
      <c r="M11" s="3"/>
      <c r="N11" s="3"/>
      <c r="O11" s="3"/>
      <c r="P11" s="7"/>
      <c r="Q11" s="7"/>
      <c r="R11" s="3"/>
      <c r="S11" s="3" t="s">
        <v>314</v>
      </c>
      <c r="T11" s="3"/>
      <c r="U11" s="3"/>
      <c r="V11" s="7"/>
      <c r="W11" s="7"/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63</v>
      </c>
      <c r="I12" s="3">
        <v>5.3235999999999999</v>
      </c>
      <c r="J12" s="7">
        <v>386</v>
      </c>
      <c r="K12" s="7">
        <f t="shared" si="1"/>
        <v>2054.9096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/>
      <c r="I13" s="3">
        <f>SUM(I8:I12)</f>
        <v>157.86690000000002</v>
      </c>
      <c r="J13" s="7"/>
      <c r="K13" s="7">
        <f>SUM(K8:K12)</f>
        <v>170624.20110000003</v>
      </c>
      <c r="L13" s="3"/>
      <c r="M13" s="3"/>
      <c r="N13" s="3"/>
      <c r="O13" s="3"/>
      <c r="P13" s="7"/>
      <c r="Q13" s="7"/>
      <c r="R13" s="3"/>
      <c r="S13" s="3"/>
      <c r="T13" s="3"/>
      <c r="U13" s="3">
        <f>SUM(U8:U10)</f>
        <v>4.0030999999999999</v>
      </c>
      <c r="V13" s="7"/>
      <c r="W13" s="7">
        <f>SUM(W8:W10)</f>
        <v>388.18060700000001</v>
      </c>
      <c r="X13" s="7"/>
      <c r="Y13" s="7">
        <f>K13+W13</f>
        <v>171012.38170700002</v>
      </c>
      <c r="Z13" s="12">
        <v>171000</v>
      </c>
      <c r="AA13" s="12">
        <v>181600</v>
      </c>
      <c r="AB13" s="12">
        <f>Z13-AA13</f>
        <v>-10600</v>
      </c>
    </row>
    <row r="14" spans="1:28" x14ac:dyDescent="0.25">
      <c r="A14" s="29"/>
      <c r="B14" s="29"/>
      <c r="C14" s="29"/>
      <c r="D14" s="29"/>
      <c r="E14" s="33"/>
      <c r="F14" s="33"/>
      <c r="G14" s="29"/>
      <c r="H14" s="29"/>
      <c r="I14" s="29"/>
      <c r="J14" s="19"/>
      <c r="K14" s="19"/>
      <c r="L14" s="29"/>
      <c r="M14" s="29"/>
      <c r="N14" s="29"/>
      <c r="O14" s="29"/>
      <c r="P14" s="19"/>
      <c r="Q14" s="19"/>
      <c r="R14" s="29"/>
      <c r="S14" s="29"/>
      <c r="T14" s="29"/>
      <c r="U14" s="29"/>
      <c r="V14" s="19"/>
      <c r="W14" s="19"/>
      <c r="X14" s="19"/>
      <c r="Y14" s="19"/>
      <c r="Z14" s="33"/>
      <c r="AA14" s="33"/>
      <c r="AB14" s="33"/>
    </row>
    <row r="15" spans="1:28" x14ac:dyDescent="0.25">
      <c r="A15" s="3" t="s">
        <v>317</v>
      </c>
      <c r="B15" s="3" t="s">
        <v>318</v>
      </c>
      <c r="C15" s="3" t="s">
        <v>131</v>
      </c>
      <c r="D15" s="3">
        <v>160</v>
      </c>
      <c r="E15" s="12">
        <v>189100</v>
      </c>
      <c r="F15" s="12"/>
      <c r="G15" s="3">
        <v>153.92439999999999</v>
      </c>
      <c r="H15" s="3" t="s">
        <v>93</v>
      </c>
      <c r="I15" s="3">
        <v>133.26830000000001</v>
      </c>
      <c r="J15" s="7">
        <v>1201</v>
      </c>
      <c r="K15" s="7">
        <f>I15*J15</f>
        <v>160055.22830000002</v>
      </c>
      <c r="L15" s="3"/>
      <c r="M15" s="3"/>
      <c r="N15" s="3"/>
      <c r="O15" s="3"/>
      <c r="P15" s="7"/>
      <c r="Q15" s="7"/>
      <c r="R15" s="3"/>
      <c r="S15" s="3">
        <v>6.0755999999999997</v>
      </c>
      <c r="T15" s="3" t="s">
        <v>93</v>
      </c>
      <c r="U15" s="3">
        <v>5.2140000000000004</v>
      </c>
      <c r="V15" s="7">
        <v>96.97</v>
      </c>
      <c r="W15" s="7">
        <f>U15*V15</f>
        <v>505.60158000000001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97</v>
      </c>
      <c r="I16" s="3">
        <v>9.1717999999999993</v>
      </c>
      <c r="J16" s="7">
        <v>897</v>
      </c>
      <c r="K16" s="7">
        <f t="shared" ref="K16:K18" si="3">I16*J16</f>
        <v>8227.1045999999988</v>
      </c>
      <c r="L16" s="3"/>
      <c r="M16" s="3"/>
      <c r="N16" s="3"/>
      <c r="O16" s="3"/>
      <c r="P16" s="7"/>
      <c r="Q16" s="7"/>
      <c r="R16" s="3"/>
      <c r="S16" s="3"/>
      <c r="T16" s="3" t="s">
        <v>95</v>
      </c>
      <c r="U16" s="3">
        <v>0.1512</v>
      </c>
      <c r="V16" s="7">
        <v>96.97</v>
      </c>
      <c r="W16" s="7">
        <f t="shared" ref="W16:W17" si="4">U16*V16</f>
        <v>14.661864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95</v>
      </c>
      <c r="I17" s="3">
        <v>8.5043000000000006</v>
      </c>
      <c r="J17" s="7">
        <v>704</v>
      </c>
      <c r="K17" s="7">
        <f t="shared" si="3"/>
        <v>5987.0272000000004</v>
      </c>
      <c r="L17" s="3"/>
      <c r="M17" s="3"/>
      <c r="N17" s="3"/>
      <c r="O17" s="3"/>
      <c r="P17" s="7"/>
      <c r="Q17" s="7"/>
      <c r="R17" s="3"/>
      <c r="S17" s="3"/>
      <c r="T17" s="3" t="s">
        <v>96</v>
      </c>
      <c r="U17" s="3">
        <v>0.71040000000000003</v>
      </c>
      <c r="V17" s="7">
        <v>96.97</v>
      </c>
      <c r="W17" s="7">
        <f t="shared" si="4"/>
        <v>68.887488000000005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96</v>
      </c>
      <c r="I18" s="3">
        <v>2.98</v>
      </c>
      <c r="J18" s="7">
        <v>1077</v>
      </c>
      <c r="K18" s="7">
        <f t="shared" si="3"/>
        <v>3209.46</v>
      </c>
      <c r="L18" s="3"/>
      <c r="M18" s="3"/>
      <c r="N18" s="3"/>
      <c r="O18" s="3"/>
      <c r="P18" s="7"/>
      <c r="Q18" s="7"/>
      <c r="R18" s="3"/>
      <c r="S18" s="3" t="s">
        <v>314</v>
      </c>
      <c r="T18" s="3"/>
      <c r="U18" s="3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>
        <f>SUM(I15:I18)</f>
        <v>153.92439999999999</v>
      </c>
      <c r="J19" s="7"/>
      <c r="K19" s="7">
        <f>SUM(K15:K18)</f>
        <v>177478.82010000001</v>
      </c>
      <c r="L19" s="3"/>
      <c r="M19" s="3"/>
      <c r="N19" s="3"/>
      <c r="O19" s="3"/>
      <c r="P19" s="7"/>
      <c r="Q19" s="7"/>
      <c r="R19" s="3"/>
      <c r="S19" s="3"/>
      <c r="T19" s="3"/>
      <c r="U19" s="3">
        <f>SUM(U15:U17)</f>
        <v>6.0756000000000006</v>
      </c>
      <c r="V19" s="7"/>
      <c r="W19" s="7">
        <f>SUM(W15:W17)</f>
        <v>589.15093200000001</v>
      </c>
      <c r="X19" s="7"/>
      <c r="Y19" s="7">
        <f>K19+W19</f>
        <v>178067.971032</v>
      </c>
      <c r="Z19" s="12">
        <v>178000</v>
      </c>
      <c r="AA19" s="12">
        <v>188000</v>
      </c>
      <c r="AB19" s="12">
        <f>Z19-AA19</f>
        <v>-10000</v>
      </c>
    </row>
    <row r="20" spans="1:28" s="4" customFormat="1" x14ac:dyDescent="0.25">
      <c r="A20" s="29"/>
      <c r="B20" s="29"/>
      <c r="C20" s="29"/>
      <c r="D20" s="29"/>
      <c r="E20" s="33"/>
      <c r="F20" s="33"/>
      <c r="G20" s="29"/>
      <c r="H20" s="29"/>
      <c r="I20" s="29"/>
      <c r="J20" s="19"/>
      <c r="K20" s="19"/>
      <c r="L20" s="29"/>
      <c r="M20" s="29"/>
      <c r="N20" s="29"/>
      <c r="O20" s="29"/>
      <c r="P20" s="19"/>
      <c r="Q20" s="19"/>
      <c r="R20" s="29"/>
      <c r="S20" s="29"/>
      <c r="T20" s="29"/>
      <c r="U20" s="29"/>
      <c r="V20" s="19"/>
      <c r="W20" s="19"/>
      <c r="X20" s="19"/>
      <c r="Y20" s="19"/>
      <c r="Z20" s="33"/>
      <c r="AA20" s="33"/>
      <c r="AB20" s="33"/>
    </row>
    <row r="21" spans="1:28" x14ac:dyDescent="0.25">
      <c r="A21" s="3" t="s">
        <v>319</v>
      </c>
      <c r="B21" s="3" t="s">
        <v>320</v>
      </c>
      <c r="C21" s="3" t="s">
        <v>131</v>
      </c>
      <c r="D21" s="3">
        <v>158.47999999999999</v>
      </c>
      <c r="E21" s="12">
        <v>180500</v>
      </c>
      <c r="F21" s="12"/>
      <c r="G21" s="3">
        <v>156.49029999999999</v>
      </c>
      <c r="H21" s="3" t="s">
        <v>93</v>
      </c>
      <c r="I21" s="3">
        <v>83.559100000000001</v>
      </c>
      <c r="J21" s="7">
        <v>1201</v>
      </c>
      <c r="K21" s="7">
        <f>J21*I21</f>
        <v>100354.4791</v>
      </c>
      <c r="L21" s="3"/>
      <c r="M21" s="3"/>
      <c r="N21" s="3"/>
      <c r="O21" s="3"/>
      <c r="P21" s="7"/>
      <c r="Q21" s="7"/>
      <c r="R21" s="3"/>
      <c r="S21" s="3">
        <v>1.9897</v>
      </c>
      <c r="T21" s="3" t="s">
        <v>93</v>
      </c>
      <c r="U21" s="3">
        <v>0.1913</v>
      </c>
      <c r="V21" s="7">
        <v>96.97</v>
      </c>
      <c r="W21" s="7">
        <f>V21*U21</f>
        <v>18.550360999999999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97</v>
      </c>
      <c r="I22" s="3">
        <v>63.146000000000001</v>
      </c>
      <c r="J22" s="7">
        <v>897</v>
      </c>
      <c r="K22" s="7">
        <f t="shared" ref="K22:K24" si="5">J22*I22</f>
        <v>56641.962</v>
      </c>
      <c r="L22" s="3"/>
      <c r="M22" s="3"/>
      <c r="N22" s="3"/>
      <c r="O22" s="3"/>
      <c r="P22" s="7"/>
      <c r="Q22" s="7"/>
      <c r="R22" s="3"/>
      <c r="S22" s="3"/>
      <c r="T22" s="3" t="s">
        <v>95</v>
      </c>
      <c r="U22" s="3">
        <v>0.77949999999999997</v>
      </c>
      <c r="V22" s="7">
        <v>96.97</v>
      </c>
      <c r="W22" s="7">
        <f t="shared" ref="W22:W23" si="6">V22*U22</f>
        <v>75.588115000000002</v>
      </c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95</v>
      </c>
      <c r="I23" s="3">
        <v>1.3223</v>
      </c>
      <c r="J23" s="7">
        <v>704</v>
      </c>
      <c r="K23" s="7">
        <f t="shared" si="5"/>
        <v>930.89920000000006</v>
      </c>
      <c r="L23" s="3"/>
      <c r="M23" s="3"/>
      <c r="N23" s="3"/>
      <c r="O23" s="3"/>
      <c r="P23" s="7"/>
      <c r="Q23" s="7"/>
      <c r="R23" s="3"/>
      <c r="S23" s="3"/>
      <c r="T23" s="3" t="s">
        <v>96</v>
      </c>
      <c r="U23" s="3">
        <v>1.0188999999999999</v>
      </c>
      <c r="V23" s="7">
        <v>96.97</v>
      </c>
      <c r="W23" s="7">
        <f t="shared" si="6"/>
        <v>98.802732999999989</v>
      </c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 t="s">
        <v>96</v>
      </c>
      <c r="I24" s="3">
        <v>8.4628999999999994</v>
      </c>
      <c r="J24" s="7">
        <v>1077</v>
      </c>
      <c r="K24" s="7">
        <f t="shared" si="5"/>
        <v>9114.5432999999994</v>
      </c>
      <c r="L24" s="3"/>
      <c r="M24" s="3"/>
      <c r="N24" s="3"/>
      <c r="O24" s="3"/>
      <c r="P24" s="7"/>
      <c r="Q24" s="7"/>
      <c r="R24" s="3"/>
      <c r="S24" s="3" t="s">
        <v>314</v>
      </c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4">
        <f>SUM(I21:I24)</f>
        <v>156.49030000000002</v>
      </c>
      <c r="J25" s="7"/>
      <c r="K25" s="7">
        <f>SUM(K21:K24)</f>
        <v>167041.8836</v>
      </c>
      <c r="L25" s="3"/>
      <c r="M25" s="3"/>
      <c r="N25" s="3"/>
      <c r="O25" s="3"/>
      <c r="P25" s="7"/>
      <c r="Q25" s="7"/>
      <c r="R25" s="3"/>
      <c r="S25" s="3"/>
      <c r="T25" s="3"/>
      <c r="U25" s="3">
        <f>SUM(U21:U23)</f>
        <v>1.9897</v>
      </c>
      <c r="V25" s="7"/>
      <c r="W25" s="7">
        <f>SUM(W21:W23)</f>
        <v>192.94120899999999</v>
      </c>
      <c r="X25" s="7"/>
      <c r="Y25" s="7">
        <f>K25+W25</f>
        <v>167234.82480900001</v>
      </c>
      <c r="Z25" s="12">
        <v>167200</v>
      </c>
      <c r="AA25" s="12">
        <v>180500</v>
      </c>
      <c r="AB25" s="12">
        <f>Z25-AA25</f>
        <v>-13300</v>
      </c>
    </row>
    <row r="26" spans="1:28" s="4" customFormat="1" x14ac:dyDescent="0.25">
      <c r="A26" s="29"/>
      <c r="B26" s="29"/>
      <c r="C26" s="29"/>
      <c r="D26" s="29"/>
      <c r="E26" s="33"/>
      <c r="F26" s="33"/>
      <c r="G26" s="29"/>
      <c r="H26" s="29"/>
      <c r="I26" s="29"/>
      <c r="J26" s="19"/>
      <c r="K26" s="19"/>
      <c r="L26" s="29"/>
      <c r="M26" s="29"/>
      <c r="N26" s="29"/>
      <c r="O26" s="29"/>
      <c r="P26" s="19"/>
      <c r="Q26" s="19"/>
      <c r="R26" s="29"/>
      <c r="S26" s="29"/>
      <c r="T26" s="29"/>
      <c r="U26" s="29"/>
      <c r="V26" s="19"/>
      <c r="W26" s="19"/>
      <c r="X26" s="19"/>
      <c r="Y26" s="19"/>
      <c r="Z26" s="33"/>
      <c r="AA26" s="33"/>
      <c r="AB26" s="33"/>
    </row>
    <row r="27" spans="1:28" x14ac:dyDescent="0.25">
      <c r="A27" s="3" t="s">
        <v>321</v>
      </c>
      <c r="B27" s="3" t="s">
        <v>322</v>
      </c>
      <c r="C27" s="3" t="s">
        <v>131</v>
      </c>
      <c r="D27" s="3">
        <v>155.97999999999999</v>
      </c>
      <c r="E27" s="12">
        <v>172400</v>
      </c>
      <c r="F27" s="12"/>
      <c r="G27" s="3">
        <v>138.02359999999999</v>
      </c>
      <c r="H27" s="3" t="s">
        <v>93</v>
      </c>
      <c r="I27" s="3">
        <v>104.2351</v>
      </c>
      <c r="J27" s="7">
        <v>1021</v>
      </c>
      <c r="K27" s="7">
        <f>J27*I27</f>
        <v>106424.0371</v>
      </c>
      <c r="L27" s="3"/>
      <c r="M27" s="3"/>
      <c r="N27" s="3"/>
      <c r="O27" s="3"/>
      <c r="P27" s="7"/>
      <c r="Q27" s="7"/>
      <c r="R27" s="3"/>
      <c r="S27" s="3">
        <v>17.956399999999999</v>
      </c>
      <c r="T27" s="3" t="s">
        <v>93</v>
      </c>
      <c r="U27" s="3">
        <v>1.6107</v>
      </c>
      <c r="V27" s="7">
        <v>96.97</v>
      </c>
      <c r="W27" s="7">
        <f>V27*U27</f>
        <v>156.18957900000001</v>
      </c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97</v>
      </c>
      <c r="I28" s="3">
        <v>5.5240999999999998</v>
      </c>
      <c r="J28" s="7">
        <v>897</v>
      </c>
      <c r="K28" s="7">
        <f t="shared" ref="K28:K32" si="7">J28*I28</f>
        <v>4955.1176999999998</v>
      </c>
      <c r="L28" s="3"/>
      <c r="M28" s="3"/>
      <c r="N28" s="3"/>
      <c r="O28" s="3"/>
      <c r="P28" s="7"/>
      <c r="Q28" s="7"/>
      <c r="R28" s="3"/>
      <c r="S28" s="3"/>
      <c r="T28" s="3" t="s">
        <v>97</v>
      </c>
      <c r="U28" s="3">
        <v>2.3847</v>
      </c>
      <c r="V28" s="7">
        <v>96.97</v>
      </c>
      <c r="W28" s="7">
        <f t="shared" ref="W28:W30" si="8">V28*U28</f>
        <v>231.244359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95</v>
      </c>
      <c r="I29" s="3">
        <v>19.616700000000002</v>
      </c>
      <c r="J29" s="7">
        <v>704</v>
      </c>
      <c r="K29" s="7">
        <f t="shared" si="7"/>
        <v>13810.156800000001</v>
      </c>
      <c r="L29" s="3"/>
      <c r="M29" s="3"/>
      <c r="N29" s="3"/>
      <c r="O29" s="3"/>
      <c r="P29" s="7"/>
      <c r="Q29" s="7"/>
      <c r="R29" s="3"/>
      <c r="S29" s="3"/>
      <c r="T29" s="3" t="s">
        <v>95</v>
      </c>
      <c r="U29" s="3">
        <v>13.0985</v>
      </c>
      <c r="V29" s="7">
        <v>96.97</v>
      </c>
      <c r="W29" s="7">
        <f t="shared" si="8"/>
        <v>1270.1615449999999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179</v>
      </c>
      <c r="I30" s="3">
        <v>3.5994999999999999</v>
      </c>
      <c r="J30" s="7">
        <v>483</v>
      </c>
      <c r="K30" s="7">
        <f t="shared" si="7"/>
        <v>1738.5584999999999</v>
      </c>
      <c r="L30" s="3"/>
      <c r="M30" s="3"/>
      <c r="N30" s="3"/>
      <c r="O30" s="3"/>
      <c r="P30" s="7"/>
      <c r="Q30" s="7"/>
      <c r="R30" s="3"/>
      <c r="S30" s="3"/>
      <c r="T30" s="3" t="s">
        <v>96</v>
      </c>
      <c r="U30" s="3">
        <v>0.86250000000000004</v>
      </c>
      <c r="V30" s="7">
        <v>96.97</v>
      </c>
      <c r="W30" s="7">
        <f t="shared" si="8"/>
        <v>83.636625000000009</v>
      </c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 t="s">
        <v>101</v>
      </c>
      <c r="I31" s="3">
        <v>2.2271000000000001</v>
      </c>
      <c r="J31" s="7">
        <v>856</v>
      </c>
      <c r="K31" s="7">
        <f t="shared" si="7"/>
        <v>1906.3976</v>
      </c>
      <c r="L31" s="3"/>
      <c r="M31" s="3"/>
      <c r="N31" s="3"/>
      <c r="O31" s="3"/>
      <c r="P31" s="7"/>
      <c r="Q31" s="7"/>
      <c r="R31" s="3"/>
      <c r="S31" s="3" t="s">
        <v>314</v>
      </c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 t="s">
        <v>96</v>
      </c>
      <c r="I32" s="3">
        <v>2.8210999999999999</v>
      </c>
      <c r="J32" s="7">
        <v>1077</v>
      </c>
      <c r="K32" s="7">
        <f t="shared" si="7"/>
        <v>3038.3247000000001</v>
      </c>
      <c r="L32" s="3"/>
      <c r="M32" s="3"/>
      <c r="N32" s="3"/>
      <c r="O32" s="3"/>
      <c r="P32" s="7"/>
      <c r="Q32" s="7"/>
      <c r="R32" s="3"/>
      <c r="S32" s="3"/>
      <c r="T32" s="3"/>
      <c r="U32" s="3">
        <f>SUM(U27:U30)</f>
        <v>17.956399999999999</v>
      </c>
      <c r="V32" s="7"/>
      <c r="W32" s="7">
        <f>SUM(W27:W30)</f>
        <v>1741.2321080000002</v>
      </c>
      <c r="X32" s="7"/>
      <c r="Y32" s="7">
        <f>K33+W32</f>
        <v>133613.82450799999</v>
      </c>
      <c r="Z32" s="12">
        <v>133600</v>
      </c>
      <c r="AA32" s="12">
        <v>172400</v>
      </c>
      <c r="AB32" s="12">
        <f>Z32-AA32</f>
        <v>-38800</v>
      </c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>
        <f>SUM(I27:I32)</f>
        <v>138.02360000000002</v>
      </c>
      <c r="J33" s="7"/>
      <c r="K33" s="7">
        <f>SUM(K27:K32)</f>
        <v>131872.59239999999</v>
      </c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s="4" customFormat="1" x14ac:dyDescent="0.25">
      <c r="A34" s="29"/>
      <c r="B34" s="29"/>
      <c r="C34" s="29"/>
      <c r="D34" s="29"/>
      <c r="E34" s="33"/>
      <c r="F34" s="33"/>
      <c r="G34" s="29"/>
      <c r="H34" s="29"/>
      <c r="I34" s="29"/>
      <c r="J34" s="19"/>
      <c r="K34" s="19"/>
      <c r="L34" s="29"/>
      <c r="M34" s="29"/>
      <c r="N34" s="29"/>
      <c r="O34" s="29"/>
      <c r="P34" s="19"/>
      <c r="Q34" s="19"/>
      <c r="R34" s="29"/>
      <c r="S34" s="29"/>
      <c r="T34" s="29"/>
      <c r="U34" s="29"/>
      <c r="V34" s="19"/>
      <c r="W34" s="19"/>
      <c r="X34" s="19"/>
      <c r="Y34" s="19"/>
      <c r="Z34" s="33"/>
      <c r="AA34" s="33"/>
      <c r="AB34" s="33"/>
    </row>
    <row r="35" spans="1:28" s="4" customFormat="1" x14ac:dyDescent="0.25">
      <c r="A35" s="3" t="s">
        <v>323</v>
      </c>
      <c r="B35" s="3" t="s">
        <v>324</v>
      </c>
      <c r="C35" s="3" t="s">
        <v>131</v>
      </c>
      <c r="D35" s="3">
        <v>160</v>
      </c>
      <c r="E35" s="12">
        <v>177200</v>
      </c>
      <c r="F35" s="12"/>
      <c r="G35" s="3">
        <v>69.778599999999997</v>
      </c>
      <c r="H35" s="3" t="s">
        <v>93</v>
      </c>
      <c r="I35" s="3">
        <v>88.524199999999993</v>
      </c>
      <c r="J35" s="7">
        <v>1021</v>
      </c>
      <c r="K35" s="7">
        <f>J35*I35</f>
        <v>90383.208199999994</v>
      </c>
      <c r="L35" s="3"/>
      <c r="M35" s="3"/>
      <c r="N35" s="3"/>
      <c r="O35" s="3"/>
      <c r="P35" s="7"/>
      <c r="Q35" s="7"/>
      <c r="R35" s="3"/>
      <c r="S35" s="3">
        <v>3.9598</v>
      </c>
      <c r="T35" s="3" t="s">
        <v>93</v>
      </c>
      <c r="U35" s="3">
        <v>2.6355</v>
      </c>
      <c r="V35" s="7">
        <v>96.97</v>
      </c>
      <c r="W35" s="7">
        <f>U35*V35</f>
        <v>255.564435</v>
      </c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122</v>
      </c>
      <c r="I36" s="3">
        <v>21.637499999999999</v>
      </c>
      <c r="J36" s="7">
        <v>1325</v>
      </c>
      <c r="K36" s="7">
        <f t="shared" ref="K36:K38" si="9">J36*I36</f>
        <v>28669.6875</v>
      </c>
      <c r="L36" s="3"/>
      <c r="M36" s="3"/>
      <c r="N36" s="3"/>
      <c r="O36" s="3"/>
      <c r="P36" s="7"/>
      <c r="Q36" s="7"/>
      <c r="R36" s="3"/>
      <c r="S36" s="3"/>
      <c r="T36" s="3" t="s">
        <v>122</v>
      </c>
      <c r="U36" s="3">
        <v>0.21460000000000001</v>
      </c>
      <c r="V36" s="7">
        <v>96.97</v>
      </c>
      <c r="W36" s="7">
        <f t="shared" ref="W36:W38" si="10">U36*V36</f>
        <v>20.809762000000003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96</v>
      </c>
      <c r="I37" s="3">
        <v>32.391100000000002</v>
      </c>
      <c r="J37" s="7">
        <v>1077</v>
      </c>
      <c r="K37" s="7">
        <f t="shared" si="9"/>
        <v>34885.214700000004</v>
      </c>
      <c r="L37" s="3"/>
      <c r="M37" s="3"/>
      <c r="N37" s="3"/>
      <c r="O37" s="3"/>
      <c r="P37" s="7"/>
      <c r="Q37" s="7"/>
      <c r="R37" s="3"/>
      <c r="S37" s="3"/>
      <c r="T37" s="3" t="s">
        <v>96</v>
      </c>
      <c r="U37" s="3">
        <v>1.0818000000000001</v>
      </c>
      <c r="V37" s="7">
        <v>96.97</v>
      </c>
      <c r="W37" s="7">
        <f t="shared" si="10"/>
        <v>104.902146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63</v>
      </c>
      <c r="I38" s="3">
        <v>13.487399999999999</v>
      </c>
      <c r="J38" s="7">
        <v>386</v>
      </c>
      <c r="K38" s="7">
        <f t="shared" si="9"/>
        <v>5206.1363999999994</v>
      </c>
      <c r="L38" s="3"/>
      <c r="M38" s="3"/>
      <c r="N38" s="3"/>
      <c r="O38" s="3"/>
      <c r="P38" s="7"/>
      <c r="Q38" s="7"/>
      <c r="R38" s="3"/>
      <c r="S38" s="3"/>
      <c r="T38" s="3" t="s">
        <v>63</v>
      </c>
      <c r="U38" s="3">
        <v>2.7900000000000001E-2</v>
      </c>
      <c r="V38" s="7">
        <v>96.97</v>
      </c>
      <c r="W38" s="7">
        <f t="shared" si="10"/>
        <v>2.705463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 t="s">
        <v>314</v>
      </c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>
        <f>SUM(I35:I38)</f>
        <v>156.0402</v>
      </c>
      <c r="J40" s="7"/>
      <c r="K40" s="7">
        <f>SUM(K35:K38)</f>
        <v>159144.24679999999</v>
      </c>
      <c r="L40" s="3"/>
      <c r="M40" s="3"/>
      <c r="N40" s="3"/>
      <c r="O40" s="3"/>
      <c r="P40" s="7"/>
      <c r="Q40" s="7"/>
      <c r="R40" s="3"/>
      <c r="S40" s="3"/>
      <c r="T40" s="3"/>
      <c r="U40" s="3">
        <f>SUM(U35:U38)</f>
        <v>3.9597999999999995</v>
      </c>
      <c r="V40" s="7"/>
      <c r="W40" s="7">
        <f>SUM(W35:W38)</f>
        <v>383.98180600000001</v>
      </c>
      <c r="X40" s="7"/>
      <c r="Y40" s="7">
        <f>K40+W40</f>
        <v>159528.22860599999</v>
      </c>
      <c r="Z40" s="12">
        <v>159500</v>
      </c>
      <c r="AA40" s="12">
        <v>182900</v>
      </c>
      <c r="AB40" s="12">
        <f>Z40-AA40</f>
        <v>-23400</v>
      </c>
    </row>
    <row r="41" spans="1:28" x14ac:dyDescent="0.25">
      <c r="A41" s="29"/>
      <c r="B41" s="29"/>
      <c r="C41" s="29"/>
      <c r="D41" s="29"/>
      <c r="E41" s="33"/>
      <c r="F41" s="33"/>
      <c r="G41" s="29"/>
      <c r="H41" s="29"/>
      <c r="I41" s="29"/>
      <c r="J41" s="19"/>
      <c r="K41" s="19"/>
      <c r="L41" s="29"/>
      <c r="M41" s="29"/>
      <c r="N41" s="29"/>
      <c r="O41" s="29"/>
      <c r="P41" s="19"/>
      <c r="Q41" s="19"/>
      <c r="R41" s="29"/>
      <c r="S41" s="29"/>
      <c r="T41" s="29"/>
      <c r="U41" s="29"/>
      <c r="V41" s="19"/>
      <c r="W41" s="19"/>
      <c r="X41" s="19"/>
      <c r="Y41" s="19"/>
      <c r="Z41" s="33"/>
      <c r="AA41" s="33"/>
      <c r="AB41" s="33"/>
    </row>
    <row r="42" spans="1:28" x14ac:dyDescent="0.25">
      <c r="A42" s="3" t="s">
        <v>325</v>
      </c>
      <c r="B42" s="3" t="s">
        <v>326</v>
      </c>
      <c r="C42" s="3" t="s">
        <v>131</v>
      </c>
      <c r="D42" s="3">
        <v>160</v>
      </c>
      <c r="E42" s="12">
        <v>172800</v>
      </c>
      <c r="F42" s="12"/>
      <c r="G42" s="3">
        <v>131.71279999999999</v>
      </c>
      <c r="H42" s="3" t="s">
        <v>93</v>
      </c>
      <c r="I42" s="3">
        <v>44.285800000000002</v>
      </c>
      <c r="J42" s="7">
        <v>1201</v>
      </c>
      <c r="K42" s="7">
        <f>I42*J42</f>
        <v>53187.245800000004</v>
      </c>
      <c r="L42" s="3"/>
      <c r="M42" s="3"/>
      <c r="N42" s="3"/>
      <c r="O42" s="3"/>
      <c r="P42" s="7"/>
      <c r="Q42" s="7"/>
      <c r="R42" s="3"/>
      <c r="S42" s="3">
        <v>28.287199999999999</v>
      </c>
      <c r="T42" s="3" t="s">
        <v>93</v>
      </c>
      <c r="U42" s="3">
        <v>12.8971</v>
      </c>
      <c r="V42" s="7">
        <v>96.97</v>
      </c>
      <c r="W42" s="7">
        <f>V42*U42</f>
        <v>1250.631787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97</v>
      </c>
      <c r="I43" s="3">
        <v>4.7737999999999996</v>
      </c>
      <c r="J43" s="7">
        <v>897</v>
      </c>
      <c r="K43" s="7">
        <f t="shared" ref="K43:K46" si="11">I43*J43</f>
        <v>4282.0985999999994</v>
      </c>
      <c r="L43" s="3"/>
      <c r="M43" s="3"/>
      <c r="N43" s="3"/>
      <c r="O43" s="3"/>
      <c r="P43" s="7"/>
      <c r="Q43" s="7"/>
      <c r="R43" s="3"/>
      <c r="S43" s="3"/>
      <c r="T43" s="3" t="s">
        <v>97</v>
      </c>
      <c r="U43" s="3">
        <v>4.4044999999999996</v>
      </c>
      <c r="V43" s="7">
        <v>96.97</v>
      </c>
      <c r="W43" s="7">
        <f t="shared" ref="W43:W46" si="12">V43*U43</f>
        <v>427.10436499999997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122</v>
      </c>
      <c r="I44" s="3">
        <v>32.164299999999997</v>
      </c>
      <c r="J44" s="7">
        <v>1325</v>
      </c>
      <c r="K44" s="7">
        <f t="shared" si="11"/>
        <v>42617.697499999995</v>
      </c>
      <c r="L44" s="3"/>
      <c r="M44" s="3"/>
      <c r="N44" s="3"/>
      <c r="O44" s="3"/>
      <c r="P44" s="7"/>
      <c r="Q44" s="7"/>
      <c r="R44" s="3"/>
      <c r="S44" s="3"/>
      <c r="T44" s="3" t="s">
        <v>122</v>
      </c>
      <c r="U44" s="3">
        <v>0.67079999999999995</v>
      </c>
      <c r="V44" s="7">
        <v>96.97</v>
      </c>
      <c r="W44" s="7">
        <f t="shared" si="12"/>
        <v>65.047475999999989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96</v>
      </c>
      <c r="I45" s="3">
        <v>50.447800000000001</v>
      </c>
      <c r="J45" s="7">
        <v>1077</v>
      </c>
      <c r="K45" s="7">
        <f t="shared" si="11"/>
        <v>54332.280599999998</v>
      </c>
      <c r="L45" s="3"/>
      <c r="M45" s="3"/>
      <c r="N45" s="3"/>
      <c r="O45" s="3"/>
      <c r="P45" s="7"/>
      <c r="Q45" s="7"/>
      <c r="R45" s="3"/>
      <c r="S45" s="3"/>
      <c r="T45" s="3" t="s">
        <v>96</v>
      </c>
      <c r="U45" s="3">
        <v>0.40939999999999999</v>
      </c>
      <c r="V45" s="7">
        <v>96.97</v>
      </c>
      <c r="W45" s="7">
        <f t="shared" si="12"/>
        <v>39.699517999999998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63</v>
      </c>
      <c r="I46" s="3">
        <v>4.1099999999999998E-2</v>
      </c>
      <c r="J46" s="7">
        <v>386</v>
      </c>
      <c r="K46" s="7">
        <f t="shared" si="11"/>
        <v>15.864599999999999</v>
      </c>
      <c r="L46" s="3"/>
      <c r="M46" s="3"/>
      <c r="N46" s="3"/>
      <c r="O46" s="3"/>
      <c r="P46" s="7"/>
      <c r="Q46" s="7"/>
      <c r="R46" s="3"/>
      <c r="S46" s="3"/>
      <c r="T46" s="3" t="s">
        <v>63</v>
      </c>
      <c r="U46" s="3">
        <v>9.9054000000000002</v>
      </c>
      <c r="V46" s="7">
        <v>96.97</v>
      </c>
      <c r="W46" s="7">
        <f t="shared" si="12"/>
        <v>960.52663800000005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 t="s">
        <v>314</v>
      </c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>
        <f>SUM(I42:I46)</f>
        <v>131.71279999999999</v>
      </c>
      <c r="J48" s="7"/>
      <c r="K48" s="7">
        <f>SUM(K42:K46)</f>
        <v>154435.18710000001</v>
      </c>
      <c r="L48" s="3"/>
      <c r="M48" s="3"/>
      <c r="N48" s="3"/>
      <c r="O48" s="3"/>
      <c r="P48" s="7"/>
      <c r="Q48" s="7"/>
      <c r="R48" s="3"/>
      <c r="S48" s="3"/>
      <c r="T48" s="3"/>
      <c r="U48" s="3">
        <f>SUM(U42:U46)</f>
        <v>28.287200000000002</v>
      </c>
      <c r="V48" s="7"/>
      <c r="W48" s="7">
        <f>SUM(W42:W46)</f>
        <v>2743.0097839999999</v>
      </c>
      <c r="X48" s="7"/>
      <c r="Y48" s="7">
        <f>K48+W48</f>
        <v>157178.196884</v>
      </c>
      <c r="Z48" s="12">
        <v>157200</v>
      </c>
      <c r="AA48" s="12">
        <v>172800</v>
      </c>
      <c r="AB48" s="12">
        <f>Z48-AA48</f>
        <v>-15600</v>
      </c>
    </row>
    <row r="49" spans="1:29" x14ac:dyDescent="0.25">
      <c r="A49" s="29"/>
      <c r="B49" s="29"/>
      <c r="C49" s="29"/>
      <c r="D49" s="29"/>
      <c r="E49" s="33"/>
      <c r="F49" s="33"/>
      <c r="G49" s="29"/>
      <c r="H49" s="29"/>
      <c r="I49" s="29"/>
      <c r="J49" s="19"/>
      <c r="K49" s="19"/>
      <c r="L49" s="29"/>
      <c r="M49" s="29"/>
      <c r="N49" s="29"/>
      <c r="O49" s="29"/>
      <c r="P49" s="19"/>
      <c r="Q49" s="19"/>
      <c r="R49" s="29"/>
      <c r="S49" s="29"/>
      <c r="T49" s="29"/>
      <c r="U49" s="29"/>
      <c r="V49" s="19"/>
      <c r="W49" s="19"/>
      <c r="X49" s="19"/>
      <c r="Y49" s="19"/>
      <c r="Z49" s="33"/>
      <c r="AA49" s="33"/>
      <c r="AB49" s="33"/>
    </row>
    <row r="50" spans="1:29" x14ac:dyDescent="0.25">
      <c r="A50" s="3" t="s">
        <v>327</v>
      </c>
      <c r="B50" s="3" t="s">
        <v>328</v>
      </c>
      <c r="C50" s="3" t="s">
        <v>131</v>
      </c>
      <c r="D50" s="3">
        <v>160</v>
      </c>
      <c r="E50" s="12">
        <v>182700</v>
      </c>
      <c r="F50" s="12"/>
      <c r="G50" s="3">
        <v>141.5498</v>
      </c>
      <c r="H50" s="3" t="s">
        <v>93</v>
      </c>
      <c r="I50" s="3">
        <v>104.5562</v>
      </c>
      <c r="J50" s="7">
        <v>1201</v>
      </c>
      <c r="K50" s="7">
        <f>J50*I50</f>
        <v>125571.99620000001</v>
      </c>
      <c r="L50" s="3"/>
      <c r="M50" s="3"/>
      <c r="N50" s="3"/>
      <c r="O50" s="3"/>
      <c r="P50" s="7"/>
      <c r="Q50" s="7"/>
      <c r="R50" s="3"/>
      <c r="S50" s="3">
        <v>18.450199999999999</v>
      </c>
      <c r="T50" s="3" t="s">
        <v>93</v>
      </c>
      <c r="U50" s="3">
        <v>9.0832999999999995</v>
      </c>
      <c r="V50" s="7">
        <v>96.97</v>
      </c>
      <c r="W50" s="7">
        <f>U50*V50</f>
        <v>880.80760099999998</v>
      </c>
      <c r="X50" s="7"/>
      <c r="Y50" s="7"/>
      <c r="Z50" s="12"/>
      <c r="AA50" s="12"/>
      <c r="AB50" s="12"/>
      <c r="AC50" s="4"/>
    </row>
    <row r="51" spans="1:29" x14ac:dyDescent="0.25">
      <c r="A51" s="3"/>
      <c r="B51" s="3"/>
      <c r="C51" s="3"/>
      <c r="D51" s="3"/>
      <c r="E51" s="12"/>
      <c r="F51" s="12"/>
      <c r="G51" s="3"/>
      <c r="H51" s="3" t="s">
        <v>122</v>
      </c>
      <c r="I51" s="3">
        <v>20.385899999999999</v>
      </c>
      <c r="J51" s="7">
        <v>1325</v>
      </c>
      <c r="K51" s="7">
        <f t="shared" ref="K51:K53" si="13">J51*I51</f>
        <v>27011.317500000001</v>
      </c>
      <c r="L51" s="3"/>
      <c r="M51" s="3"/>
      <c r="N51" s="3"/>
      <c r="O51" s="3"/>
      <c r="P51" s="7"/>
      <c r="Q51" s="7"/>
      <c r="R51" s="3"/>
      <c r="S51" s="3"/>
      <c r="T51" s="3" t="s">
        <v>122</v>
      </c>
      <c r="U51" s="3">
        <v>0.27479999999999999</v>
      </c>
      <c r="V51" s="7">
        <v>96.97</v>
      </c>
      <c r="W51" s="7">
        <f t="shared" ref="W51:W53" si="14">U51*V51</f>
        <v>26.647355999999998</v>
      </c>
      <c r="X51" s="7"/>
      <c r="Y51" s="7"/>
      <c r="Z51" s="12"/>
      <c r="AA51" s="12"/>
      <c r="AB51" s="12"/>
      <c r="AC51" s="4"/>
    </row>
    <row r="52" spans="1:29" x14ac:dyDescent="0.25">
      <c r="A52" s="3"/>
      <c r="B52" s="3"/>
      <c r="C52" s="3"/>
      <c r="D52" s="3"/>
      <c r="E52" s="12"/>
      <c r="F52" s="12"/>
      <c r="G52" s="3"/>
      <c r="H52" s="3" t="s">
        <v>96</v>
      </c>
      <c r="I52" s="3">
        <v>16.552299999999999</v>
      </c>
      <c r="J52" s="7">
        <v>1077</v>
      </c>
      <c r="K52" s="7">
        <f t="shared" si="13"/>
        <v>17826.827099999999</v>
      </c>
      <c r="L52" s="3"/>
      <c r="M52" s="3"/>
      <c r="N52" s="3"/>
      <c r="O52" s="3"/>
      <c r="P52" s="7"/>
      <c r="Q52" s="7"/>
      <c r="R52" s="3"/>
      <c r="S52" s="3"/>
      <c r="T52" s="3" t="s">
        <v>96</v>
      </c>
      <c r="U52" s="3">
        <v>4.1391999999999998</v>
      </c>
      <c r="V52" s="7">
        <v>96.97</v>
      </c>
      <c r="W52" s="7">
        <f t="shared" si="14"/>
        <v>401.37822399999999</v>
      </c>
      <c r="X52" s="7"/>
      <c r="Y52" s="7"/>
      <c r="Z52" s="12"/>
      <c r="AA52" s="12"/>
      <c r="AB52" s="12"/>
      <c r="AC52" s="4"/>
    </row>
    <row r="53" spans="1:29" x14ac:dyDescent="0.25">
      <c r="A53" s="3"/>
      <c r="B53" s="3"/>
      <c r="C53" s="3"/>
      <c r="D53" s="3"/>
      <c r="E53" s="12"/>
      <c r="F53" s="12"/>
      <c r="G53" s="3"/>
      <c r="H53" s="3" t="s">
        <v>63</v>
      </c>
      <c r="I53" s="3">
        <v>5.5399999999999998E-2</v>
      </c>
      <c r="J53" s="7">
        <v>386</v>
      </c>
      <c r="K53" s="7">
        <f t="shared" si="13"/>
        <v>21.384399999999999</v>
      </c>
      <c r="L53" s="3"/>
      <c r="M53" s="3"/>
      <c r="N53" s="3"/>
      <c r="O53" s="3"/>
      <c r="P53" s="7"/>
      <c r="Q53" s="7"/>
      <c r="R53" s="3"/>
      <c r="S53" s="3"/>
      <c r="T53" s="3" t="s">
        <v>63</v>
      </c>
      <c r="U53" s="3">
        <v>4.9528999999999996</v>
      </c>
      <c r="V53" s="7">
        <v>96.97</v>
      </c>
      <c r="W53" s="7">
        <f t="shared" si="14"/>
        <v>480.28271299999994</v>
      </c>
      <c r="X53" s="7"/>
      <c r="Y53" s="7"/>
      <c r="Z53" s="12"/>
      <c r="AA53" s="12"/>
      <c r="AB53" s="12"/>
      <c r="AC53" s="4"/>
    </row>
    <row r="54" spans="1:29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 t="s">
        <v>314</v>
      </c>
      <c r="T54" s="3"/>
      <c r="U54" s="3"/>
      <c r="V54" s="7"/>
      <c r="W54" s="7"/>
      <c r="X54" s="7"/>
      <c r="Y54" s="7"/>
      <c r="Z54" s="12"/>
      <c r="AA54" s="12"/>
      <c r="AB54" s="12"/>
      <c r="AC54" s="4"/>
    </row>
    <row r="55" spans="1:29" x14ac:dyDescent="0.25">
      <c r="A55" s="3"/>
      <c r="B55" s="3"/>
      <c r="C55" s="3"/>
      <c r="D55" s="3"/>
      <c r="E55" s="12"/>
      <c r="F55" s="12"/>
      <c r="G55" s="3"/>
      <c r="H55" s="3"/>
      <c r="I55" s="3">
        <f>SUM(I50:I53)</f>
        <v>141.5498</v>
      </c>
      <c r="J55" s="7"/>
      <c r="K55" s="7">
        <f>SUM(K50:K53)</f>
        <v>170431.5252</v>
      </c>
      <c r="L55" s="3"/>
      <c r="M55" s="3"/>
      <c r="N55" s="3"/>
      <c r="O55" s="3"/>
      <c r="P55" s="7"/>
      <c r="Q55" s="7"/>
      <c r="R55" s="3"/>
      <c r="S55" s="3"/>
      <c r="T55" s="3"/>
      <c r="U55" s="3">
        <f>SUM(U50:U53)</f>
        <v>18.450199999999999</v>
      </c>
      <c r="V55" s="7"/>
      <c r="W55" s="7">
        <f>SUM(W50:W53)</f>
        <v>1789.115894</v>
      </c>
      <c r="X55" s="7"/>
      <c r="Y55" s="7">
        <f>K55+W55</f>
        <v>172220.64109399999</v>
      </c>
      <c r="Z55" s="12">
        <v>172200</v>
      </c>
      <c r="AA55" s="12">
        <v>182700</v>
      </c>
      <c r="AB55" s="12">
        <f>Z55-AA55</f>
        <v>-10500</v>
      </c>
      <c r="AC55" s="4"/>
    </row>
    <row r="56" spans="1:29" x14ac:dyDescent="0.25">
      <c r="A56" s="29"/>
      <c r="B56" s="29"/>
      <c r="C56" s="29"/>
      <c r="D56" s="29"/>
      <c r="E56" s="33"/>
      <c r="F56" s="33"/>
      <c r="G56" s="29"/>
      <c r="H56" s="29"/>
      <c r="I56" s="29"/>
      <c r="J56" s="19"/>
      <c r="K56" s="19"/>
      <c r="L56" s="29"/>
      <c r="M56" s="29"/>
      <c r="N56" s="29"/>
      <c r="O56" s="29"/>
      <c r="P56" s="19"/>
      <c r="Q56" s="19"/>
      <c r="R56" s="29"/>
      <c r="S56" s="29"/>
      <c r="T56" s="29"/>
      <c r="U56" s="29"/>
      <c r="V56" s="19"/>
      <c r="W56" s="19"/>
      <c r="X56" s="19"/>
      <c r="Y56" s="19"/>
      <c r="Z56" s="33"/>
      <c r="AA56" s="33"/>
      <c r="AB56" s="33"/>
    </row>
    <row r="57" spans="1:29" x14ac:dyDescent="0.25">
      <c r="A57" s="3" t="s">
        <v>329</v>
      </c>
      <c r="B57" s="3" t="s">
        <v>330</v>
      </c>
      <c r="C57" s="3" t="s">
        <v>92</v>
      </c>
      <c r="D57" s="3">
        <v>160.9</v>
      </c>
      <c r="E57" s="12">
        <v>160000</v>
      </c>
      <c r="F57" s="12"/>
      <c r="G57" s="3">
        <v>69.778599999999997</v>
      </c>
      <c r="H57" s="3" t="s">
        <v>93</v>
      </c>
      <c r="I57" s="3">
        <v>26.721599999999999</v>
      </c>
      <c r="J57" s="7">
        <v>1201</v>
      </c>
      <c r="K57" s="7">
        <f>J57*I57</f>
        <v>32092.641599999999</v>
      </c>
      <c r="L57" s="3"/>
      <c r="M57" s="3"/>
      <c r="N57" s="3"/>
      <c r="O57" s="3"/>
      <c r="P57" s="7"/>
      <c r="Q57" s="7"/>
      <c r="R57" s="3"/>
      <c r="S57" s="3">
        <v>91.121399999999994</v>
      </c>
      <c r="T57" s="3" t="s">
        <v>93</v>
      </c>
      <c r="U57" s="3">
        <v>21.473700000000001</v>
      </c>
      <c r="V57" s="7">
        <v>96.97</v>
      </c>
      <c r="W57" s="7">
        <f>U57*V57</f>
        <v>2082.3046890000001</v>
      </c>
      <c r="X57" s="7"/>
      <c r="Y57" s="7"/>
      <c r="Z57" s="12"/>
      <c r="AA57" s="12"/>
      <c r="AB57" s="12"/>
    </row>
    <row r="58" spans="1:29" x14ac:dyDescent="0.25">
      <c r="A58" s="3"/>
      <c r="B58" s="3"/>
      <c r="C58" s="3"/>
      <c r="D58" s="3"/>
      <c r="E58" s="12"/>
      <c r="F58" s="12"/>
      <c r="G58" s="3"/>
      <c r="H58" s="3" t="s">
        <v>95</v>
      </c>
      <c r="I58" s="3">
        <v>8.0981000000000005</v>
      </c>
      <c r="J58" s="7">
        <v>704</v>
      </c>
      <c r="K58" s="7">
        <f t="shared" ref="K58:K60" si="15">J58*I58</f>
        <v>5701.0624000000007</v>
      </c>
      <c r="L58" s="3"/>
      <c r="M58" s="3"/>
      <c r="N58" s="3"/>
      <c r="O58" s="3"/>
      <c r="P58" s="7"/>
      <c r="Q58" s="7"/>
      <c r="R58" s="3"/>
      <c r="S58" s="3"/>
      <c r="T58" s="3" t="s">
        <v>97</v>
      </c>
      <c r="U58" s="3">
        <v>0.6149</v>
      </c>
      <c r="V58" s="7">
        <v>96.97</v>
      </c>
      <c r="W58" s="7">
        <f t="shared" ref="W58:W61" si="16">U58*V58</f>
        <v>59.626852999999997</v>
      </c>
      <c r="X58" s="7"/>
      <c r="Y58" s="7"/>
      <c r="Z58" s="12"/>
      <c r="AA58" s="12"/>
      <c r="AB58" s="12"/>
    </row>
    <row r="59" spans="1:29" x14ac:dyDescent="0.25">
      <c r="A59" s="3"/>
      <c r="B59" s="3"/>
      <c r="C59" s="3"/>
      <c r="D59" s="3"/>
      <c r="E59" s="12"/>
      <c r="F59" s="12"/>
      <c r="G59" s="3"/>
      <c r="H59" s="3" t="s">
        <v>122</v>
      </c>
      <c r="I59" s="3">
        <v>18.745999999999999</v>
      </c>
      <c r="J59" s="7">
        <v>1325</v>
      </c>
      <c r="K59" s="7">
        <f t="shared" si="15"/>
        <v>24838.449999999997</v>
      </c>
      <c r="L59" s="3"/>
      <c r="M59" s="3"/>
      <c r="N59" s="3"/>
      <c r="O59" s="3"/>
      <c r="P59" s="7"/>
      <c r="Q59" s="7"/>
      <c r="R59" s="3"/>
      <c r="S59" s="3"/>
      <c r="T59" s="3" t="s">
        <v>95</v>
      </c>
      <c r="U59" s="3">
        <v>50.271000000000001</v>
      </c>
      <c r="V59" s="7">
        <v>96.97</v>
      </c>
      <c r="W59" s="7">
        <f t="shared" si="16"/>
        <v>4874.7788700000001</v>
      </c>
      <c r="X59" s="7"/>
      <c r="Y59" s="7"/>
      <c r="Z59" s="12"/>
      <c r="AA59" s="12"/>
      <c r="AB59" s="12"/>
    </row>
    <row r="60" spans="1:29" x14ac:dyDescent="0.25">
      <c r="A60" s="3"/>
      <c r="B60" s="3"/>
      <c r="C60" s="3"/>
      <c r="D60" s="3"/>
      <c r="E60" s="12"/>
      <c r="F60" s="12"/>
      <c r="G60" s="3"/>
      <c r="H60" s="3" t="s">
        <v>96</v>
      </c>
      <c r="I60" s="3">
        <v>16.212900000000001</v>
      </c>
      <c r="J60" s="7">
        <v>1077</v>
      </c>
      <c r="K60" s="7">
        <f t="shared" si="15"/>
        <v>17461.293300000001</v>
      </c>
      <c r="L60" s="3"/>
      <c r="M60" s="3"/>
      <c r="N60" s="3"/>
      <c r="O60" s="3"/>
      <c r="P60" s="7"/>
      <c r="Q60" s="7"/>
      <c r="R60" s="3"/>
      <c r="S60" s="3"/>
      <c r="T60" s="3" t="s">
        <v>122</v>
      </c>
      <c r="U60" s="3">
        <v>0.56899999999999995</v>
      </c>
      <c r="V60" s="7">
        <v>96.97</v>
      </c>
      <c r="W60" s="7">
        <f t="shared" si="16"/>
        <v>55.175929999999994</v>
      </c>
      <c r="X60" s="7"/>
      <c r="Y60" s="7"/>
      <c r="Z60" s="12"/>
      <c r="AA60" s="12"/>
      <c r="AB60" s="12"/>
    </row>
    <row r="61" spans="1:29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 t="s">
        <v>96</v>
      </c>
      <c r="U61" s="3">
        <v>18.192799999999998</v>
      </c>
      <c r="V61" s="7">
        <v>96.97</v>
      </c>
      <c r="W61" s="7">
        <f t="shared" si="16"/>
        <v>1764.1558159999997</v>
      </c>
      <c r="X61" s="7"/>
      <c r="Y61" s="7"/>
      <c r="Z61" s="12"/>
      <c r="AA61" s="12"/>
      <c r="AB61" s="12"/>
    </row>
    <row r="62" spans="1:29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 t="s">
        <v>314</v>
      </c>
      <c r="T62" s="3"/>
      <c r="U62" s="3"/>
      <c r="V62" s="7"/>
      <c r="W62" s="7"/>
      <c r="X62" s="7"/>
      <c r="Y62" s="7"/>
      <c r="Z62" s="12"/>
      <c r="AA62" s="12"/>
      <c r="AB62" s="12"/>
    </row>
    <row r="63" spans="1:29" x14ac:dyDescent="0.25">
      <c r="A63" s="3"/>
      <c r="B63" s="3"/>
      <c r="C63" s="3"/>
      <c r="D63" s="3"/>
      <c r="E63" s="12"/>
      <c r="F63" s="12"/>
      <c r="G63" s="3"/>
      <c r="H63" s="3"/>
      <c r="I63" s="3">
        <f>SUM(I57:I60)</f>
        <v>69.778599999999997</v>
      </c>
      <c r="J63" s="7"/>
      <c r="K63" s="7">
        <f>SUM(K57:K60)</f>
        <v>80093.4473</v>
      </c>
      <c r="L63" s="3"/>
      <c r="M63" s="3"/>
      <c r="N63" s="3"/>
      <c r="O63" s="3"/>
      <c r="P63" s="7"/>
      <c r="Q63" s="7"/>
      <c r="R63" s="3"/>
      <c r="S63" s="3"/>
      <c r="T63" s="3"/>
      <c r="U63" s="3">
        <f>SUM(U57:U61)</f>
        <v>91.121399999999994</v>
      </c>
      <c r="V63" s="7"/>
      <c r="W63" s="7">
        <f>SUM(W57:W61)</f>
        <v>8836.0421580000002</v>
      </c>
      <c r="X63" s="7"/>
      <c r="Y63" s="7">
        <f>K63+W63</f>
        <v>88929.489457999996</v>
      </c>
      <c r="Z63" s="12">
        <v>89000</v>
      </c>
      <c r="AA63" s="12">
        <v>160000</v>
      </c>
      <c r="AB63" s="12">
        <f>Z63-AA63</f>
        <v>-71000</v>
      </c>
    </row>
    <row r="64" spans="1:29" x14ac:dyDescent="0.25">
      <c r="A64" s="29"/>
      <c r="B64" s="29"/>
      <c r="C64" s="29"/>
      <c r="D64" s="29"/>
      <c r="E64" s="33"/>
      <c r="F64" s="33"/>
      <c r="G64" s="29"/>
      <c r="H64" s="29"/>
      <c r="I64" s="29"/>
      <c r="J64" s="19"/>
      <c r="K64" s="19"/>
      <c r="L64" s="29"/>
      <c r="M64" s="29"/>
      <c r="N64" s="29"/>
      <c r="O64" s="29"/>
      <c r="P64" s="19"/>
      <c r="Q64" s="19"/>
      <c r="R64" s="29"/>
      <c r="S64" s="29"/>
      <c r="T64" s="29"/>
      <c r="U64" s="29"/>
      <c r="V64" s="19"/>
      <c r="W64" s="19"/>
      <c r="X64" s="19"/>
      <c r="Y64" s="19"/>
      <c r="Z64" s="33"/>
      <c r="AA64" s="33"/>
      <c r="AB64" s="33"/>
    </row>
    <row r="65" spans="1:28" x14ac:dyDescent="0.25">
      <c r="A65" s="3" t="s">
        <v>331</v>
      </c>
      <c r="B65" s="3" t="s">
        <v>332</v>
      </c>
      <c r="C65" s="3" t="s">
        <v>92</v>
      </c>
      <c r="D65" s="3">
        <v>162.80000000000001</v>
      </c>
      <c r="E65" s="12">
        <v>193100</v>
      </c>
      <c r="F65" s="12"/>
      <c r="G65" s="3">
        <v>91.449700000000007</v>
      </c>
      <c r="H65" s="3" t="s">
        <v>93</v>
      </c>
      <c r="I65" s="3">
        <v>20.2026</v>
      </c>
      <c r="J65" s="7">
        <v>1201</v>
      </c>
      <c r="K65" s="7">
        <f>I65*J65</f>
        <v>24263.3226</v>
      </c>
      <c r="L65" s="3"/>
      <c r="M65" s="3"/>
      <c r="N65" s="3"/>
      <c r="O65" s="3"/>
      <c r="P65" s="7"/>
      <c r="Q65" s="7"/>
      <c r="R65" s="3"/>
      <c r="S65" s="3">
        <v>71.350300000000004</v>
      </c>
      <c r="T65" s="3" t="s">
        <v>93</v>
      </c>
      <c r="U65" s="3">
        <v>48.000399999999999</v>
      </c>
      <c r="V65" s="7">
        <v>96.97</v>
      </c>
      <c r="W65" s="7">
        <f>U65*V65</f>
        <v>4654.5987880000002</v>
      </c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 t="s">
        <v>95</v>
      </c>
      <c r="I66" s="3">
        <v>0.90759999999999996</v>
      </c>
      <c r="J66" s="7">
        <v>704</v>
      </c>
      <c r="K66" s="7">
        <f t="shared" ref="K66:K70" si="17">I66*J66</f>
        <v>638.95039999999995</v>
      </c>
      <c r="L66" s="3"/>
      <c r="M66" s="3"/>
      <c r="N66" s="3"/>
      <c r="O66" s="3"/>
      <c r="P66" s="7"/>
      <c r="Q66" s="7"/>
      <c r="R66" s="3"/>
      <c r="S66" s="3"/>
      <c r="T66" s="3" t="s">
        <v>95</v>
      </c>
      <c r="U66" s="3">
        <v>16.898</v>
      </c>
      <c r="V66" s="7">
        <v>96.97</v>
      </c>
      <c r="W66" s="7">
        <f t="shared" ref="W66:W68" si="18">U66*V66</f>
        <v>1638.59906</v>
      </c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 t="s">
        <v>122</v>
      </c>
      <c r="I67" s="3">
        <v>42.483199999999997</v>
      </c>
      <c r="J67" s="7">
        <v>1325</v>
      </c>
      <c r="K67" s="7">
        <f t="shared" si="17"/>
        <v>56290.239999999998</v>
      </c>
      <c r="L67" s="3"/>
      <c r="M67" s="3"/>
      <c r="N67" s="3"/>
      <c r="O67" s="3"/>
      <c r="P67" s="7"/>
      <c r="Q67" s="7"/>
      <c r="R67" s="3"/>
      <c r="S67" s="3"/>
      <c r="T67" s="3" t="s">
        <v>122</v>
      </c>
      <c r="U67" s="3">
        <v>1.4069</v>
      </c>
      <c r="V67" s="7">
        <v>96.97</v>
      </c>
      <c r="W67" s="7">
        <f t="shared" si="18"/>
        <v>136.42709300000001</v>
      </c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 t="s">
        <v>100</v>
      </c>
      <c r="I68" s="3">
        <v>3.6646999999999998</v>
      </c>
      <c r="J68" s="7">
        <v>1159</v>
      </c>
      <c r="K68" s="7">
        <f t="shared" si="17"/>
        <v>4247.3872999999994</v>
      </c>
      <c r="L68" s="3"/>
      <c r="M68" s="3"/>
      <c r="N68" s="3"/>
      <c r="O68" s="3"/>
      <c r="P68" s="7"/>
      <c r="Q68" s="7"/>
      <c r="R68" s="3"/>
      <c r="S68" s="3"/>
      <c r="T68" s="3" t="s">
        <v>96</v>
      </c>
      <c r="U68" s="3">
        <v>5.0449999999999999</v>
      </c>
      <c r="V68" s="7">
        <v>96.97</v>
      </c>
      <c r="W68" s="7">
        <f t="shared" si="18"/>
        <v>489.21364999999997</v>
      </c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 t="s">
        <v>101</v>
      </c>
      <c r="I69" s="3">
        <v>2.7058</v>
      </c>
      <c r="J69" s="7">
        <v>856</v>
      </c>
      <c r="K69" s="7">
        <f t="shared" si="17"/>
        <v>2316.1648</v>
      </c>
      <c r="L69" s="3"/>
      <c r="M69" s="3"/>
      <c r="N69" s="3"/>
      <c r="O69" s="3"/>
      <c r="P69" s="7"/>
      <c r="Q69" s="7"/>
      <c r="R69" s="3"/>
      <c r="S69" s="3" t="s">
        <v>314</v>
      </c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 t="s">
        <v>96</v>
      </c>
      <c r="I70" s="3">
        <v>21.485800000000001</v>
      </c>
      <c r="J70" s="7">
        <v>1077</v>
      </c>
      <c r="K70" s="7">
        <f t="shared" si="17"/>
        <v>23140.206600000001</v>
      </c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>
        <f>SUM(U65:U68)</f>
        <v>71.35029999999999</v>
      </c>
      <c r="V71" s="7"/>
      <c r="W71" s="7">
        <f>SUM(W65:W68)</f>
        <v>6918.8385909999997</v>
      </c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>
        <f>SUM(I65:I70)</f>
        <v>91.449699999999993</v>
      </c>
      <c r="J72" s="7"/>
      <c r="K72" s="7">
        <f>SUM(K65:K70)</f>
        <v>110896.27170000001</v>
      </c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>
        <v>117815.11</v>
      </c>
      <c r="Z72" s="12">
        <v>117800</v>
      </c>
      <c r="AA72" s="12">
        <v>193100</v>
      </c>
      <c r="AB72" s="12">
        <v>-75300</v>
      </c>
    </row>
    <row r="73" spans="1:28" x14ac:dyDescent="0.25">
      <c r="A73" s="29"/>
      <c r="B73" s="29"/>
      <c r="C73" s="29"/>
      <c r="D73" s="29"/>
      <c r="E73" s="33"/>
      <c r="F73" s="33"/>
      <c r="G73" s="29"/>
      <c r="H73" s="29"/>
      <c r="I73" s="29"/>
      <c r="J73" s="19"/>
      <c r="K73" s="19"/>
      <c r="L73" s="29"/>
      <c r="M73" s="29"/>
      <c r="N73" s="29"/>
      <c r="O73" s="29"/>
      <c r="P73" s="19"/>
      <c r="Q73" s="19"/>
      <c r="R73" s="29"/>
      <c r="S73" s="29"/>
      <c r="T73" s="29"/>
      <c r="U73" s="29"/>
      <c r="V73" s="19"/>
      <c r="W73" s="19"/>
      <c r="X73" s="19"/>
      <c r="Y73" s="19"/>
      <c r="Z73" s="33"/>
      <c r="AA73" s="33"/>
      <c r="AB73" s="33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 t="s">
        <v>333</v>
      </c>
      <c r="B75" s="3" t="s">
        <v>334</v>
      </c>
      <c r="C75" s="3" t="s">
        <v>92</v>
      </c>
      <c r="D75" s="3">
        <v>163.25</v>
      </c>
      <c r="E75" s="12">
        <v>198000</v>
      </c>
      <c r="F75" s="12"/>
      <c r="G75" s="3">
        <v>163.25</v>
      </c>
      <c r="H75" s="3" t="s">
        <v>93</v>
      </c>
      <c r="I75" s="3">
        <v>26.337800000000001</v>
      </c>
      <c r="J75" s="7">
        <v>1201</v>
      </c>
      <c r="K75" s="7">
        <f>J75*I75</f>
        <v>31631.697800000002</v>
      </c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 t="s">
        <v>122</v>
      </c>
      <c r="I76" s="3">
        <v>65.791399999999996</v>
      </c>
      <c r="J76" s="7">
        <v>1325</v>
      </c>
      <c r="K76" s="7">
        <f t="shared" ref="K76:K79" si="19">J76*I76</f>
        <v>87173.604999999996</v>
      </c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 t="s">
        <v>100</v>
      </c>
      <c r="I77" s="3">
        <v>27.959399999999999</v>
      </c>
      <c r="J77" s="7">
        <v>1159</v>
      </c>
      <c r="K77" s="7">
        <f t="shared" si="19"/>
        <v>32404.944599999999</v>
      </c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 t="s">
        <v>101</v>
      </c>
      <c r="I78" s="3">
        <v>7.7794999999999996</v>
      </c>
      <c r="J78" s="7">
        <v>856</v>
      </c>
      <c r="K78" s="7">
        <f t="shared" si="19"/>
        <v>6659.2519999999995</v>
      </c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 t="s">
        <v>96</v>
      </c>
      <c r="I79" s="3">
        <v>35.381900000000002</v>
      </c>
      <c r="J79" s="7">
        <v>1077</v>
      </c>
      <c r="K79" s="7">
        <f t="shared" si="19"/>
        <v>38106.306300000004</v>
      </c>
      <c r="L79" s="3"/>
      <c r="M79" s="3"/>
      <c r="N79" s="3"/>
      <c r="O79" s="3"/>
      <c r="P79" s="7"/>
      <c r="Q79" s="7"/>
      <c r="R79" s="3"/>
      <c r="S79" s="3" t="s">
        <v>314</v>
      </c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>
        <f>SUM(I75:I79)</f>
        <v>163.25</v>
      </c>
      <c r="J80" s="7"/>
      <c r="K80" s="7">
        <f>SUM(K75:K79)</f>
        <v>195975.8057</v>
      </c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>
        <v>195975.81</v>
      </c>
      <c r="Z80" s="12">
        <v>196000</v>
      </c>
      <c r="AA80" s="12">
        <v>198000</v>
      </c>
      <c r="AB80" s="12">
        <f>Z80-AA80</f>
        <v>-2000</v>
      </c>
    </row>
    <row r="81" spans="1:28" x14ac:dyDescent="0.25">
      <c r="A81" s="29"/>
      <c r="B81" s="29"/>
      <c r="C81" s="29"/>
      <c r="D81" s="29"/>
      <c r="E81" s="33"/>
      <c r="F81" s="33"/>
      <c r="G81" s="29"/>
      <c r="H81" s="29"/>
      <c r="I81" s="29"/>
      <c r="J81" s="19"/>
      <c r="K81" s="19"/>
      <c r="L81" s="29"/>
      <c r="M81" s="29"/>
      <c r="N81" s="29"/>
      <c r="O81" s="29"/>
      <c r="P81" s="19"/>
      <c r="Q81" s="19"/>
      <c r="R81" s="29"/>
      <c r="S81" s="29"/>
      <c r="T81" s="29"/>
      <c r="U81" s="29"/>
      <c r="V81" s="19"/>
      <c r="W81" s="19"/>
      <c r="X81" s="19"/>
      <c r="Y81" s="19"/>
      <c r="Z81" s="33"/>
      <c r="AA81" s="33"/>
      <c r="AB81" s="33"/>
    </row>
    <row r="82" spans="1:28" x14ac:dyDescent="0.25">
      <c r="A82" s="3" t="s">
        <v>335</v>
      </c>
      <c r="B82" s="3" t="s">
        <v>336</v>
      </c>
      <c r="C82" s="3" t="s">
        <v>92</v>
      </c>
      <c r="D82" s="3">
        <v>160</v>
      </c>
      <c r="E82" s="12">
        <v>171500</v>
      </c>
      <c r="F82" s="12"/>
      <c r="G82" s="3">
        <v>144.584</v>
      </c>
      <c r="H82" s="3" t="s">
        <v>93</v>
      </c>
      <c r="I82" s="3">
        <v>38.934899999999999</v>
      </c>
      <c r="J82" s="7">
        <v>1201</v>
      </c>
      <c r="K82" s="7">
        <f>J82*I82</f>
        <v>46760.814899999998</v>
      </c>
      <c r="L82" s="3"/>
      <c r="M82" s="3"/>
      <c r="N82" s="3"/>
      <c r="O82" s="3"/>
      <c r="P82" s="7"/>
      <c r="Q82" s="7"/>
      <c r="R82" s="3"/>
      <c r="S82" s="3">
        <v>15.416</v>
      </c>
      <c r="T82" s="3" t="s">
        <v>93</v>
      </c>
      <c r="U82" s="3">
        <v>0.70299999999999996</v>
      </c>
      <c r="V82" s="7">
        <v>96.97</v>
      </c>
      <c r="W82" s="7">
        <f>U82*V82</f>
        <v>68.169910000000002</v>
      </c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 t="s">
        <v>95</v>
      </c>
      <c r="I83" s="3">
        <v>2.1665000000000001</v>
      </c>
      <c r="J83" s="7">
        <v>704</v>
      </c>
      <c r="K83" s="7">
        <f t="shared" ref="K83:K87" si="20">J83*I83</f>
        <v>1525.2160000000001</v>
      </c>
      <c r="L83" s="3"/>
      <c r="M83" s="3"/>
      <c r="N83" s="3"/>
      <c r="O83" s="3"/>
      <c r="P83" s="7"/>
      <c r="Q83" s="7"/>
      <c r="R83" s="3"/>
      <c r="S83" s="3"/>
      <c r="T83" s="3" t="s">
        <v>95</v>
      </c>
      <c r="U83" s="3">
        <v>10.0463</v>
      </c>
      <c r="V83" s="7">
        <v>96.97</v>
      </c>
      <c r="W83" s="7">
        <f t="shared" ref="W83:W86" si="21">U83*V83</f>
        <v>974.18971099999999</v>
      </c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 t="s">
        <v>122</v>
      </c>
      <c r="I84" s="3">
        <v>22.805</v>
      </c>
      <c r="J84" s="7">
        <v>1325</v>
      </c>
      <c r="K84" s="7">
        <f t="shared" si="20"/>
        <v>30216.625</v>
      </c>
      <c r="L84" s="3"/>
      <c r="M84" s="3"/>
      <c r="N84" s="3"/>
      <c r="O84" s="3"/>
      <c r="P84" s="7"/>
      <c r="Q84" s="7"/>
      <c r="R84" s="3"/>
      <c r="S84" s="3"/>
      <c r="T84" s="3" t="s">
        <v>122</v>
      </c>
      <c r="U84" s="3">
        <v>1.8445</v>
      </c>
      <c r="V84" s="7">
        <v>96.97</v>
      </c>
      <c r="W84" s="7">
        <f t="shared" si="21"/>
        <v>178.861165</v>
      </c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 t="s">
        <v>100</v>
      </c>
      <c r="I85" s="3">
        <v>55.892800000000001</v>
      </c>
      <c r="J85" s="7">
        <v>1159</v>
      </c>
      <c r="K85" s="7">
        <f t="shared" si="20"/>
        <v>64779.7552</v>
      </c>
      <c r="L85" s="3"/>
      <c r="M85" s="3"/>
      <c r="N85" s="3"/>
      <c r="O85" s="3"/>
      <c r="P85" s="7"/>
      <c r="Q85" s="7"/>
      <c r="R85" s="3"/>
      <c r="S85" s="3"/>
      <c r="T85" s="3" t="s">
        <v>100</v>
      </c>
      <c r="U85" s="3">
        <v>2.4771999999999998</v>
      </c>
      <c r="V85" s="7">
        <v>96.97</v>
      </c>
      <c r="W85" s="7">
        <f t="shared" si="21"/>
        <v>240.21408399999999</v>
      </c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 t="s">
        <v>96</v>
      </c>
      <c r="I86" s="3">
        <v>19.4053</v>
      </c>
      <c r="J86" s="7">
        <v>1077</v>
      </c>
      <c r="K86" s="7">
        <f t="shared" si="20"/>
        <v>20899.508099999999</v>
      </c>
      <c r="L86" s="3"/>
      <c r="M86" s="3"/>
      <c r="N86" s="3"/>
      <c r="O86" s="3"/>
      <c r="P86" s="7"/>
      <c r="Q86" s="7"/>
      <c r="R86" s="3"/>
      <c r="S86" s="3"/>
      <c r="T86" s="3" t="s">
        <v>96</v>
      </c>
      <c r="U86" s="3">
        <v>0.34499999999999997</v>
      </c>
      <c r="V86" s="7">
        <v>96.97</v>
      </c>
      <c r="W86" s="7">
        <f t="shared" si="21"/>
        <v>33.454649999999994</v>
      </c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 t="s">
        <v>63</v>
      </c>
      <c r="I87" s="3">
        <v>5.3795000000000002</v>
      </c>
      <c r="J87" s="7">
        <v>386</v>
      </c>
      <c r="K87" s="7">
        <f t="shared" si="20"/>
        <v>2076.4870000000001</v>
      </c>
      <c r="L87" s="3"/>
      <c r="M87" s="3"/>
      <c r="N87" s="3"/>
      <c r="O87" s="3"/>
      <c r="P87" s="7"/>
      <c r="Q87" s="7"/>
      <c r="R87" s="3"/>
      <c r="S87" s="3" t="s">
        <v>314</v>
      </c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>
        <f>SUM(I82:I87)</f>
        <v>144.584</v>
      </c>
      <c r="J88" s="7"/>
      <c r="K88" s="7">
        <f>SUM(K82:K87)</f>
        <v>166258.4062</v>
      </c>
      <c r="L88" s="3"/>
      <c r="M88" s="3"/>
      <c r="N88" s="3"/>
      <c r="O88" s="3"/>
      <c r="P88" s="7"/>
      <c r="Q88" s="7"/>
      <c r="R88" s="3"/>
      <c r="S88" s="3"/>
      <c r="T88" s="3"/>
      <c r="U88" s="3">
        <f>SUM(U82:U86)</f>
        <v>15.416</v>
      </c>
      <c r="V88" s="7"/>
      <c r="W88" s="7">
        <f>SUM(W82:W86)</f>
        <v>1494.8895199999999</v>
      </c>
      <c r="X88" s="7"/>
      <c r="Y88" s="7">
        <f>K88+W88</f>
        <v>167753.29571999999</v>
      </c>
      <c r="Z88" s="12">
        <v>167800</v>
      </c>
      <c r="AA88" s="12">
        <v>171500</v>
      </c>
      <c r="AB88" s="12">
        <f>Z88-AA88</f>
        <v>-3700</v>
      </c>
    </row>
    <row r="89" spans="1:28" x14ac:dyDescent="0.25">
      <c r="A89" s="29"/>
      <c r="B89" s="29"/>
      <c r="C89" s="29"/>
      <c r="D89" s="29"/>
      <c r="E89" s="33"/>
      <c r="F89" s="33"/>
      <c r="G89" s="29"/>
      <c r="H89" s="29"/>
      <c r="I89" s="29"/>
      <c r="J89" s="19"/>
      <c r="K89" s="19"/>
      <c r="L89" s="29"/>
      <c r="M89" s="29"/>
      <c r="N89" s="29"/>
      <c r="O89" s="29"/>
      <c r="P89" s="19"/>
      <c r="Q89" s="19"/>
      <c r="R89" s="29"/>
      <c r="S89" s="29"/>
      <c r="T89" s="29"/>
      <c r="U89" s="29"/>
      <c r="V89" s="19"/>
      <c r="W89" s="19"/>
      <c r="X89" s="19"/>
      <c r="Y89" s="19"/>
      <c r="Z89" s="33"/>
      <c r="AA89" s="33"/>
      <c r="AB89" s="33"/>
    </row>
    <row r="90" spans="1:28" x14ac:dyDescent="0.25">
      <c r="A90" s="3" t="s">
        <v>337</v>
      </c>
      <c r="B90" s="3" t="s">
        <v>338</v>
      </c>
      <c r="C90" s="3" t="s">
        <v>92</v>
      </c>
      <c r="D90" s="3">
        <v>131.06</v>
      </c>
      <c r="E90" s="12">
        <v>135500</v>
      </c>
      <c r="F90" s="12"/>
      <c r="G90" s="3">
        <v>115.62090000000001</v>
      </c>
      <c r="H90" s="3" t="s">
        <v>93</v>
      </c>
      <c r="I90" s="3">
        <v>63.001199999999997</v>
      </c>
      <c r="J90" s="7">
        <v>1201</v>
      </c>
      <c r="K90" s="7">
        <f>J90*I90</f>
        <v>75664.441200000001</v>
      </c>
      <c r="L90" s="3"/>
      <c r="M90" s="3">
        <v>2.4342000000000001</v>
      </c>
      <c r="N90" s="3" t="s">
        <v>93</v>
      </c>
      <c r="O90" s="3">
        <v>0.1923</v>
      </c>
      <c r="P90" s="7">
        <v>196</v>
      </c>
      <c r="Q90" s="7">
        <f>P90*O90</f>
        <v>37.690800000000003</v>
      </c>
      <c r="R90" s="3"/>
      <c r="S90" s="3">
        <v>13.004899999999999</v>
      </c>
      <c r="T90" s="3" t="s">
        <v>93</v>
      </c>
      <c r="U90" s="3">
        <v>6.1643999999999997</v>
      </c>
      <c r="V90" s="7">
        <v>96.97</v>
      </c>
      <c r="W90" s="7">
        <f>V90*U90</f>
        <v>597.76186799999994</v>
      </c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 t="s">
        <v>97</v>
      </c>
      <c r="I91" s="3">
        <v>13.285500000000001</v>
      </c>
      <c r="J91" s="7">
        <v>897</v>
      </c>
      <c r="K91" s="7">
        <f t="shared" ref="K91:K95" si="22">J91*I91</f>
        <v>11917.093500000001</v>
      </c>
      <c r="L91" s="3"/>
      <c r="M91" s="3"/>
      <c r="N91" s="3" t="s">
        <v>96</v>
      </c>
      <c r="O91" s="3">
        <v>1.0472999999999999</v>
      </c>
      <c r="P91" s="7">
        <v>196</v>
      </c>
      <c r="Q91" s="7">
        <f t="shared" ref="Q91:Q92" si="23">P91*O91</f>
        <v>205.27079999999998</v>
      </c>
      <c r="R91" s="3"/>
      <c r="S91" s="3"/>
      <c r="T91" s="3" t="s">
        <v>95</v>
      </c>
      <c r="U91" s="3">
        <v>4.5707000000000004</v>
      </c>
      <c r="V91" s="7">
        <v>96.97</v>
      </c>
      <c r="W91" s="7">
        <f t="shared" ref="W91:W93" si="24">V91*U91</f>
        <v>443.22077900000005</v>
      </c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 t="s">
        <v>122</v>
      </c>
      <c r="I92" s="3">
        <v>1.5547</v>
      </c>
      <c r="J92" s="7">
        <v>1325</v>
      </c>
      <c r="K92" s="7">
        <f t="shared" si="22"/>
        <v>2059.9775</v>
      </c>
      <c r="L92" s="3"/>
      <c r="M92" s="3"/>
      <c r="N92" s="3" t="s">
        <v>63</v>
      </c>
      <c r="O92" s="3">
        <v>1.1946000000000001</v>
      </c>
      <c r="P92" s="7">
        <v>196</v>
      </c>
      <c r="Q92" s="7">
        <f t="shared" si="23"/>
        <v>234.14160000000001</v>
      </c>
      <c r="R92" s="3"/>
      <c r="S92" s="3"/>
      <c r="T92" s="3" t="s">
        <v>96</v>
      </c>
      <c r="U92" s="3">
        <v>2.0163000000000002</v>
      </c>
      <c r="V92" s="7">
        <v>96.97</v>
      </c>
      <c r="W92" s="7">
        <f t="shared" si="24"/>
        <v>195.52061100000003</v>
      </c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 t="s">
        <v>101</v>
      </c>
      <c r="I93" s="3">
        <v>8.0165000000000006</v>
      </c>
      <c r="J93" s="7">
        <v>856</v>
      </c>
      <c r="K93" s="7">
        <f t="shared" si="22"/>
        <v>6862.1240000000007</v>
      </c>
      <c r="L93" s="3"/>
      <c r="M93" s="3"/>
      <c r="N93" s="3"/>
      <c r="O93" s="3"/>
      <c r="P93" s="7"/>
      <c r="Q93" s="7"/>
      <c r="R93" s="3"/>
      <c r="S93" s="3"/>
      <c r="T93" s="3" t="s">
        <v>63</v>
      </c>
      <c r="U93" s="3">
        <v>0.2535</v>
      </c>
      <c r="V93" s="7">
        <v>96.97</v>
      </c>
      <c r="W93" s="7">
        <f t="shared" si="24"/>
        <v>24.581894999999999</v>
      </c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 t="s">
        <v>96</v>
      </c>
      <c r="I94" s="3">
        <v>29.750699999999998</v>
      </c>
      <c r="J94" s="7">
        <v>1077</v>
      </c>
      <c r="K94" s="7">
        <f t="shared" si="22"/>
        <v>32041.5039</v>
      </c>
      <c r="L94" s="3"/>
      <c r="M94" s="3"/>
      <c r="N94" s="3"/>
      <c r="O94" s="3"/>
      <c r="P94" s="7"/>
      <c r="Q94" s="7"/>
      <c r="R94" s="3"/>
      <c r="S94" s="3" t="s">
        <v>314</v>
      </c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 t="s">
        <v>63</v>
      </c>
      <c r="I95" s="3">
        <v>1.23E-2</v>
      </c>
      <c r="J95" s="7">
        <v>386</v>
      </c>
      <c r="K95" s="7">
        <f t="shared" si="22"/>
        <v>4.7477999999999998</v>
      </c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>
        <f>SUM(I90:I95)</f>
        <v>115.62089999999999</v>
      </c>
      <c r="J96" s="7"/>
      <c r="K96" s="7">
        <f>SUM(K90:K95)</f>
        <v>128549.88789999999</v>
      </c>
      <c r="L96" s="3"/>
      <c r="M96" s="3"/>
      <c r="N96" s="3"/>
      <c r="O96" s="3">
        <f>SUM(O90:O92)</f>
        <v>2.4341999999999997</v>
      </c>
      <c r="P96" s="7"/>
      <c r="Q96" s="7">
        <f>SUM(Q90:Q92)</f>
        <v>477.10320000000002</v>
      </c>
      <c r="R96" s="3"/>
      <c r="S96" s="3"/>
      <c r="T96" s="3"/>
      <c r="U96" s="3">
        <f>SUM(U90:U93)</f>
        <v>13.004900000000001</v>
      </c>
      <c r="V96" s="7"/>
      <c r="W96" s="7">
        <f>SUM(W90:W93)</f>
        <v>1261.0851530000002</v>
      </c>
      <c r="X96" s="7"/>
      <c r="Y96" s="7">
        <f>K96+Q96+W96</f>
        <v>130288.07625299999</v>
      </c>
      <c r="Z96" s="12">
        <v>130300</v>
      </c>
      <c r="AA96" s="12">
        <v>135500</v>
      </c>
      <c r="AB96" s="12">
        <f>Z96-AA96</f>
        <v>-5200</v>
      </c>
    </row>
    <row r="97" spans="1:28" x14ac:dyDescent="0.25">
      <c r="A97" s="29"/>
      <c r="B97" s="29"/>
      <c r="C97" s="29"/>
      <c r="D97" s="29"/>
      <c r="E97" s="33"/>
      <c r="F97" s="33"/>
      <c r="G97" s="29"/>
      <c r="H97" s="29"/>
      <c r="I97" s="29"/>
      <c r="J97" s="19"/>
      <c r="K97" s="19"/>
      <c r="L97" s="29"/>
      <c r="M97" s="29"/>
      <c r="N97" s="29"/>
      <c r="O97" s="29"/>
      <c r="P97" s="19"/>
      <c r="Q97" s="19"/>
      <c r="R97" s="29"/>
      <c r="S97" s="29"/>
      <c r="T97" s="29"/>
      <c r="U97" s="29"/>
      <c r="V97" s="19"/>
      <c r="W97" s="19"/>
      <c r="X97" s="19"/>
      <c r="Y97" s="19"/>
      <c r="Z97" s="33"/>
      <c r="AA97" s="33"/>
      <c r="AB97" s="33"/>
    </row>
    <row r="98" spans="1:28" x14ac:dyDescent="0.25">
      <c r="A98" s="3" t="s">
        <v>339</v>
      </c>
      <c r="B98" s="3" t="s">
        <v>340</v>
      </c>
      <c r="C98" s="3" t="s">
        <v>341</v>
      </c>
      <c r="D98" s="3">
        <v>160</v>
      </c>
      <c r="E98" s="12">
        <v>156800</v>
      </c>
      <c r="F98" s="12"/>
      <c r="G98" s="3">
        <v>124.57210000000001</v>
      </c>
      <c r="H98" s="3" t="s">
        <v>93</v>
      </c>
      <c r="I98" s="3">
        <v>21.7378</v>
      </c>
      <c r="J98" s="7">
        <v>1201</v>
      </c>
      <c r="K98" s="7">
        <f>J98*I98</f>
        <v>26107.0978</v>
      </c>
      <c r="L98" s="3"/>
      <c r="M98" s="3"/>
      <c r="N98" s="3"/>
      <c r="O98" s="3"/>
      <c r="P98" s="7"/>
      <c r="Q98" s="7"/>
      <c r="R98" s="3"/>
      <c r="S98" s="3">
        <v>35.427900000000001</v>
      </c>
      <c r="T98" s="3" t="s">
        <v>93</v>
      </c>
      <c r="U98" s="3">
        <v>8.5732999999999997</v>
      </c>
      <c r="V98" s="7">
        <v>96.97</v>
      </c>
      <c r="W98" s="7">
        <f>V98*U98</f>
        <v>831.35290099999997</v>
      </c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 t="s">
        <v>97</v>
      </c>
      <c r="I99" s="3">
        <v>13.699199999999999</v>
      </c>
      <c r="J99" s="7">
        <v>897</v>
      </c>
      <c r="K99" s="7">
        <f t="shared" ref="K99:K102" si="25">J99*I99</f>
        <v>12288.1824</v>
      </c>
      <c r="L99" s="3"/>
      <c r="M99" s="3"/>
      <c r="N99" s="3"/>
      <c r="O99" s="3"/>
      <c r="P99" s="7"/>
      <c r="Q99" s="7"/>
      <c r="R99" s="3"/>
      <c r="S99" s="3"/>
      <c r="T99" s="3" t="s">
        <v>97</v>
      </c>
      <c r="U99" s="3">
        <v>2.8778000000000001</v>
      </c>
      <c r="V99" s="7">
        <v>96.97</v>
      </c>
      <c r="W99" s="7">
        <f t="shared" ref="W99:W102" si="26">V99*U99</f>
        <v>279.06026600000001</v>
      </c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 t="s">
        <v>122</v>
      </c>
      <c r="I100" s="3">
        <v>75.895799999999994</v>
      </c>
      <c r="J100" s="7">
        <v>1325</v>
      </c>
      <c r="K100" s="7">
        <f t="shared" si="25"/>
        <v>100561.935</v>
      </c>
      <c r="L100" s="3"/>
      <c r="M100" s="3"/>
      <c r="N100" s="3"/>
      <c r="O100" s="3"/>
      <c r="P100" s="7"/>
      <c r="Q100" s="7"/>
      <c r="R100" s="3"/>
      <c r="S100" s="3"/>
      <c r="T100" s="3" t="s">
        <v>122</v>
      </c>
      <c r="U100" s="3">
        <v>11.8543</v>
      </c>
      <c r="V100" s="7">
        <v>96.97</v>
      </c>
      <c r="W100" s="7">
        <f t="shared" si="26"/>
        <v>1149.511471</v>
      </c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 t="s">
        <v>100</v>
      </c>
      <c r="I101" s="3">
        <v>12.591799999999999</v>
      </c>
      <c r="J101" s="7">
        <v>1077</v>
      </c>
      <c r="K101" s="7">
        <f t="shared" si="25"/>
        <v>13561.3686</v>
      </c>
      <c r="L101" s="3"/>
      <c r="M101" s="3"/>
      <c r="N101" s="3"/>
      <c r="O101" s="3"/>
      <c r="P101" s="7"/>
      <c r="Q101" s="7"/>
      <c r="R101" s="3"/>
      <c r="S101" s="3"/>
      <c r="T101" s="3" t="s">
        <v>96</v>
      </c>
      <c r="U101" s="3">
        <v>0.96889999999999998</v>
      </c>
      <c r="V101" s="7">
        <v>96.97</v>
      </c>
      <c r="W101" s="7">
        <f t="shared" si="26"/>
        <v>93.954233000000002</v>
      </c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 t="s">
        <v>63</v>
      </c>
      <c r="I102" s="3">
        <v>0.64749999999999996</v>
      </c>
      <c r="J102" s="7">
        <v>386</v>
      </c>
      <c r="K102" s="7">
        <f t="shared" si="25"/>
        <v>249.93499999999997</v>
      </c>
      <c r="L102" s="3"/>
      <c r="M102" s="3"/>
      <c r="N102" s="3"/>
      <c r="O102" s="3"/>
      <c r="P102" s="7"/>
      <c r="Q102" s="7"/>
      <c r="R102" s="3"/>
      <c r="S102" s="3"/>
      <c r="T102" s="3" t="s">
        <v>63</v>
      </c>
      <c r="U102" s="3">
        <v>11.153600000000001</v>
      </c>
      <c r="V102" s="7">
        <v>96.97</v>
      </c>
      <c r="W102" s="7">
        <f t="shared" si="26"/>
        <v>1081.5645920000002</v>
      </c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 t="s">
        <v>314</v>
      </c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>
        <f>SUM(I98:I102)</f>
        <v>124.57209999999999</v>
      </c>
      <c r="J104" s="7"/>
      <c r="K104" s="7">
        <f>SUM(K98:K102)</f>
        <v>152768.51879999999</v>
      </c>
      <c r="L104" s="3"/>
      <c r="M104" s="3"/>
      <c r="N104" s="3"/>
      <c r="O104" s="3"/>
      <c r="P104" s="7"/>
      <c r="Q104" s="7"/>
      <c r="R104" s="3"/>
      <c r="S104" s="3"/>
      <c r="T104" s="3"/>
      <c r="U104" s="3">
        <f>SUM(U98:U102)</f>
        <v>35.427900000000001</v>
      </c>
      <c r="V104" s="7"/>
      <c r="W104" s="7">
        <f>SUM(W98:W102)</f>
        <v>3435.4434630000001</v>
      </c>
      <c r="X104" s="7"/>
      <c r="Y104" s="7">
        <f>K104+W104</f>
        <v>156203.96226299999</v>
      </c>
      <c r="Z104" s="12">
        <v>156200</v>
      </c>
      <c r="AA104" s="12">
        <v>156800</v>
      </c>
      <c r="AB104" s="12">
        <f>Z104-AA104</f>
        <v>-600</v>
      </c>
    </row>
    <row r="105" spans="1:28" x14ac:dyDescent="0.25">
      <c r="A105" s="29"/>
      <c r="B105" s="29"/>
      <c r="C105" s="29"/>
      <c r="D105" s="29"/>
      <c r="E105" s="33"/>
      <c r="F105" s="33"/>
      <c r="G105" s="29"/>
      <c r="H105" s="29"/>
      <c r="I105" s="29"/>
      <c r="J105" s="19"/>
      <c r="K105" s="19"/>
      <c r="L105" s="29"/>
      <c r="M105" s="29"/>
      <c r="N105" s="29"/>
      <c r="O105" s="29"/>
      <c r="P105" s="19"/>
      <c r="Q105" s="19"/>
      <c r="R105" s="29"/>
      <c r="S105" s="29"/>
      <c r="T105" s="29"/>
      <c r="U105" s="29"/>
      <c r="V105" s="19"/>
      <c r="W105" s="19"/>
      <c r="X105" s="19"/>
      <c r="Y105" s="19"/>
      <c r="Z105" s="33"/>
      <c r="AA105" s="33"/>
      <c r="AB105" s="33"/>
    </row>
    <row r="106" spans="1:28" x14ac:dyDescent="0.25">
      <c r="A106" s="3" t="s">
        <v>36</v>
      </c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 t="s">
        <v>19</v>
      </c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>
        <f>SUM(AB6:AB104)</f>
        <v>-305700</v>
      </c>
    </row>
    <row r="108" spans="1:28" x14ac:dyDescent="0.25">
      <c r="A108" s="3" t="s">
        <v>20</v>
      </c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>
        <f>AB107/2</f>
        <v>-152850</v>
      </c>
    </row>
    <row r="109" spans="1:28" x14ac:dyDescent="0.25">
      <c r="A109" s="3" t="s">
        <v>21</v>
      </c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>
        <f>AB108*0.1</f>
        <v>-15285</v>
      </c>
    </row>
    <row r="110" spans="1:28" x14ac:dyDescent="0.25">
      <c r="A110" s="3" t="s">
        <v>22</v>
      </c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>
        <v>-618</v>
      </c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</sheetData>
  <mergeCells count="2">
    <mergeCell ref="D1:E1"/>
    <mergeCell ref="Y1:Z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2D569-6146-4FA2-A51F-6273B49796AF}">
  <dimension ref="A1:AC213"/>
  <sheetViews>
    <sheetView workbookViewId="0">
      <selection activeCell="H22" sqref="H22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342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343</v>
      </c>
      <c r="B3" s="3" t="s">
        <v>344</v>
      </c>
      <c r="C3" s="3" t="s">
        <v>341</v>
      </c>
      <c r="D3" s="3">
        <v>160</v>
      </c>
      <c r="E3" s="12">
        <v>21900</v>
      </c>
      <c r="F3" s="12"/>
      <c r="G3" s="3">
        <v>9.0399999999999994E-2</v>
      </c>
      <c r="H3" s="3" t="s">
        <v>95</v>
      </c>
      <c r="I3" s="3">
        <v>9.0399999999999994E-2</v>
      </c>
      <c r="J3" s="7">
        <v>704</v>
      </c>
      <c r="K3" s="7">
        <f>I3*J3</f>
        <v>63.641599999999997</v>
      </c>
      <c r="L3" s="3"/>
      <c r="M3" s="3">
        <v>33.266399999999997</v>
      </c>
      <c r="N3" s="3" t="s">
        <v>95</v>
      </c>
      <c r="O3" s="3">
        <v>33.266399999999997</v>
      </c>
      <c r="P3" s="7">
        <v>196</v>
      </c>
      <c r="Q3" s="7">
        <f>O3*P3</f>
        <v>6520.2143999999998</v>
      </c>
      <c r="R3" s="3"/>
      <c r="S3" s="3">
        <v>126.64319999999999</v>
      </c>
      <c r="T3" s="3" t="s">
        <v>95</v>
      </c>
      <c r="U3" s="3">
        <v>46.789099999999998</v>
      </c>
      <c r="V3" s="7">
        <v>96.97</v>
      </c>
      <c r="W3" s="7">
        <f>U3*V3</f>
        <v>4537.1390270000002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/>
      <c r="O4" s="3"/>
      <c r="P4" s="7"/>
      <c r="Q4" s="7"/>
      <c r="R4" s="3"/>
      <c r="S4" s="3"/>
      <c r="T4" s="3" t="s">
        <v>47</v>
      </c>
      <c r="U4" s="3">
        <v>79.531199999999998</v>
      </c>
      <c r="V4" s="7">
        <v>96.97</v>
      </c>
      <c r="W4" s="7">
        <f t="shared" ref="W4:W5" si="0">U4*V4</f>
        <v>7712.1404640000001</v>
      </c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/>
      <c r="O5" s="3"/>
      <c r="P5" s="7"/>
      <c r="Q5" s="7"/>
      <c r="R5" s="3"/>
      <c r="S5" s="3"/>
      <c r="T5" s="3" t="s">
        <v>49</v>
      </c>
      <c r="U5" s="3">
        <v>0.32290000000000002</v>
      </c>
      <c r="V5" s="7">
        <v>96.97</v>
      </c>
      <c r="W5" s="7">
        <f t="shared" si="0"/>
        <v>31.311613000000001</v>
      </c>
      <c r="X5" s="7"/>
      <c r="Y5" s="7"/>
      <c r="Z5" s="12"/>
      <c r="AA5" s="12"/>
      <c r="AB5" s="12"/>
      <c r="AC5" s="4"/>
    </row>
    <row r="6" spans="1:29" x14ac:dyDescent="0.25">
      <c r="A6" s="3"/>
      <c r="B6" s="35"/>
      <c r="C6" s="3"/>
      <c r="D6" s="3"/>
      <c r="E6" s="12"/>
      <c r="F6" s="12"/>
      <c r="G6" s="3"/>
      <c r="H6" s="3"/>
      <c r="I6" s="3">
        <v>9.0399999999999994E-2</v>
      </c>
      <c r="J6" s="7"/>
      <c r="K6" s="7">
        <v>63.64</v>
      </c>
      <c r="L6" s="3"/>
      <c r="M6" s="3"/>
      <c r="N6" s="3"/>
      <c r="O6" s="3">
        <v>33.266399999999997</v>
      </c>
      <c r="P6" s="7"/>
      <c r="Q6" s="7">
        <v>6520.21</v>
      </c>
      <c r="R6" s="3"/>
      <c r="S6" s="3"/>
      <c r="T6" s="3"/>
      <c r="U6" s="3">
        <f>SUM(U3:U5)</f>
        <v>126.64320000000001</v>
      </c>
      <c r="V6" s="7"/>
      <c r="W6" s="7">
        <f>SUM(W3:W5)</f>
        <v>12280.591104000001</v>
      </c>
      <c r="X6" s="7"/>
      <c r="Y6" s="7">
        <f>K6+Q6+W6</f>
        <v>18864.441104000001</v>
      </c>
      <c r="Z6" s="12">
        <v>18900</v>
      </c>
      <c r="AA6" s="12">
        <v>21900</v>
      </c>
      <c r="AB6" s="12">
        <f>Z6-AA6</f>
        <v>-3000</v>
      </c>
      <c r="AC6" s="4"/>
    </row>
    <row r="7" spans="1:29" x14ac:dyDescent="0.25">
      <c r="A7" s="29"/>
      <c r="B7" s="29"/>
      <c r="C7" s="29"/>
      <c r="D7" s="29"/>
      <c r="E7" s="33"/>
      <c r="F7" s="33"/>
      <c r="G7" s="29"/>
      <c r="H7" s="29"/>
      <c r="I7" s="29"/>
      <c r="J7" s="19"/>
      <c r="K7" s="19"/>
      <c r="L7" s="29"/>
      <c r="M7" s="29"/>
      <c r="N7" s="29"/>
      <c r="O7" s="29"/>
      <c r="P7" s="19"/>
      <c r="Q7" s="19"/>
      <c r="R7" s="29"/>
      <c r="S7" s="29"/>
      <c r="T7" s="29"/>
      <c r="U7" s="29"/>
      <c r="V7" s="19"/>
      <c r="W7" s="19"/>
      <c r="X7" s="19"/>
      <c r="Y7" s="19"/>
      <c r="Z7" s="33"/>
      <c r="AA7" s="33"/>
      <c r="AB7" s="33"/>
      <c r="AC7" s="4"/>
    </row>
    <row r="8" spans="1:29" x14ac:dyDescent="0.25">
      <c r="A8" s="3" t="s">
        <v>36</v>
      </c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  <c r="AC8" s="4"/>
    </row>
    <row r="9" spans="1:29" x14ac:dyDescent="0.25">
      <c r="A9" s="3" t="s">
        <v>19</v>
      </c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>
        <v>-3000</v>
      </c>
      <c r="AC9" s="4"/>
    </row>
    <row r="10" spans="1:29" x14ac:dyDescent="0.25">
      <c r="A10" s="3" t="s">
        <v>20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>
        <f>AB9/2</f>
        <v>-1500</v>
      </c>
      <c r="AC10" s="4"/>
    </row>
    <row r="11" spans="1:29" x14ac:dyDescent="0.25">
      <c r="A11" s="3" t="s">
        <v>21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>
        <f>AB10*0.1</f>
        <v>-150</v>
      </c>
      <c r="AC11" s="4"/>
    </row>
    <row r="12" spans="1:29" x14ac:dyDescent="0.25">
      <c r="A12" s="3" t="s">
        <v>22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14"/>
      <c r="V12" s="7"/>
      <c r="W12" s="7"/>
      <c r="X12" s="7"/>
      <c r="Y12" s="7"/>
      <c r="Z12" s="12"/>
      <c r="AA12" s="12"/>
      <c r="AB12" s="12">
        <f>AB11*0.30236</f>
        <v>-45.353999999999999</v>
      </c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14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14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14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14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14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14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14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3"/>
      <c r="B203" s="3"/>
      <c r="C203" s="3"/>
      <c r="D203" s="3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2"/>
    </row>
    <row r="204" spans="1:28" x14ac:dyDescent="0.25">
      <c r="A204" s="3"/>
      <c r="B204" s="3"/>
      <c r="C204" s="3"/>
      <c r="D204" s="3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2"/>
    </row>
    <row r="205" spans="1:28" x14ac:dyDescent="0.25">
      <c r="A205" s="3"/>
      <c r="B205" s="3"/>
      <c r="C205" s="3"/>
      <c r="D205" s="3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2"/>
    </row>
    <row r="206" spans="1:28" x14ac:dyDescent="0.25">
      <c r="A206" s="3"/>
      <c r="B206" s="3"/>
      <c r="C206" s="3"/>
      <c r="D206" s="3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3"/>
      <c r="V206" s="7"/>
      <c r="W206" s="7"/>
      <c r="X206" s="7"/>
      <c r="Y206" s="7"/>
      <c r="Z206" s="12"/>
      <c r="AA206" s="12"/>
      <c r="AB206" s="12"/>
    </row>
    <row r="207" spans="1:28" x14ac:dyDescent="0.25">
      <c r="A207" s="1"/>
      <c r="B207" s="1"/>
      <c r="C207" s="1"/>
      <c r="D207" s="1"/>
      <c r="E207" s="11"/>
      <c r="F207" s="11"/>
      <c r="G207" s="1"/>
      <c r="H207" s="1"/>
      <c r="I207" s="1"/>
      <c r="J207" s="5"/>
      <c r="K207" s="5"/>
      <c r="L207" s="3"/>
      <c r="M207" s="1"/>
      <c r="N207" s="1"/>
      <c r="O207" s="1"/>
      <c r="P207" s="5"/>
      <c r="Q207" s="5"/>
      <c r="R207" s="3"/>
      <c r="S207" s="1"/>
      <c r="T207" s="1"/>
      <c r="U207" s="1"/>
      <c r="V207" s="5"/>
      <c r="W207" s="5"/>
      <c r="X207" s="7"/>
      <c r="Y207" s="5"/>
      <c r="Z207" s="11"/>
      <c r="AA207" s="11"/>
      <c r="AB207" s="11"/>
    </row>
    <row r="208" spans="1:28" x14ac:dyDescent="0.25">
      <c r="A208" s="1"/>
      <c r="B208" s="1"/>
      <c r="C208" s="1"/>
      <c r="D208" s="1"/>
      <c r="E208" s="11"/>
      <c r="F208" s="11"/>
      <c r="G208" s="1"/>
      <c r="H208" s="1"/>
      <c r="I208" s="1"/>
      <c r="J208" s="5"/>
      <c r="K208" s="5"/>
      <c r="L208" s="3"/>
      <c r="M208" s="1"/>
      <c r="N208" s="1"/>
      <c r="O208" s="1"/>
      <c r="P208" s="5"/>
      <c r="Q208" s="5"/>
      <c r="R208" s="3"/>
      <c r="S208" s="1"/>
      <c r="T208" s="1"/>
      <c r="U208" s="1"/>
      <c r="V208" s="5"/>
      <c r="W208" s="5"/>
      <c r="X208" s="7"/>
      <c r="Y208" s="5"/>
      <c r="Z208" s="11"/>
      <c r="AA208" s="11"/>
      <c r="AB208" s="11"/>
    </row>
    <row r="209" spans="1:28" x14ac:dyDescent="0.25">
      <c r="A209" s="1"/>
      <c r="B209" s="1"/>
      <c r="C209" s="1"/>
      <c r="D209" s="1"/>
      <c r="E209" s="11"/>
      <c r="F209" s="11"/>
      <c r="G209" s="1"/>
      <c r="H209" s="1"/>
      <c r="I209" s="1"/>
      <c r="J209" s="5"/>
      <c r="K209" s="5"/>
      <c r="L209" s="3"/>
      <c r="M209" s="1"/>
      <c r="N209" s="1"/>
      <c r="O209" s="1"/>
      <c r="P209" s="5"/>
      <c r="Q209" s="5"/>
      <c r="R209" s="3"/>
      <c r="S209" s="1"/>
      <c r="T209" s="1"/>
      <c r="U209" s="1"/>
      <c r="V209" s="5"/>
      <c r="W209" s="5"/>
      <c r="X209" s="7"/>
      <c r="Y209" s="5"/>
      <c r="Z209" s="11"/>
      <c r="AA209" s="11"/>
      <c r="AB209" s="11"/>
    </row>
    <row r="210" spans="1:28" x14ac:dyDescent="0.25">
      <c r="A210" s="1"/>
      <c r="B210" s="1"/>
      <c r="C210" s="1"/>
      <c r="D210" s="1"/>
      <c r="E210" s="11"/>
      <c r="F210" s="11"/>
      <c r="G210" s="1"/>
      <c r="H210" s="1"/>
      <c r="I210" s="1"/>
      <c r="J210" s="5"/>
      <c r="K210" s="5"/>
      <c r="L210" s="3"/>
      <c r="M210" s="1"/>
      <c r="N210" s="1"/>
      <c r="O210" s="1"/>
      <c r="P210" s="5"/>
      <c r="Q210" s="5"/>
      <c r="R210" s="3"/>
      <c r="S210" s="1"/>
      <c r="T210" s="1"/>
      <c r="U210" s="1"/>
      <c r="V210" s="5"/>
      <c r="W210" s="5"/>
      <c r="X210" s="7"/>
      <c r="Y210" s="5"/>
      <c r="Z210" s="11"/>
      <c r="AA210" s="11"/>
      <c r="AB210" s="11"/>
    </row>
    <row r="211" spans="1:28" x14ac:dyDescent="0.25">
      <c r="A211" s="1"/>
      <c r="B211" s="1"/>
      <c r="C211" s="1"/>
      <c r="D211" s="1"/>
      <c r="E211" s="11"/>
      <c r="F211" s="11"/>
      <c r="G211" s="1"/>
      <c r="H211" s="1"/>
      <c r="I211" s="1"/>
      <c r="J211" s="5"/>
      <c r="K211" s="5"/>
      <c r="L211" s="3"/>
      <c r="M211" s="1"/>
      <c r="N211" s="1"/>
      <c r="O211" s="1"/>
      <c r="P211" s="5"/>
      <c r="Q211" s="5"/>
      <c r="R211" s="3"/>
      <c r="S211" s="1"/>
      <c r="T211" s="1"/>
      <c r="U211" s="1"/>
      <c r="V211" s="5"/>
      <c r="W211" s="5"/>
      <c r="X211" s="7"/>
      <c r="Y211" s="5"/>
      <c r="Z211" s="11"/>
      <c r="AA211" s="11"/>
      <c r="AB211" s="11"/>
    </row>
    <row r="212" spans="1:28" x14ac:dyDescent="0.25">
      <c r="A212" s="1"/>
      <c r="B212" s="1"/>
      <c r="C212" s="1"/>
      <c r="D212" s="1"/>
      <c r="E212" s="11"/>
      <c r="F212" s="11"/>
      <c r="G212" s="1"/>
      <c r="H212" s="1"/>
      <c r="I212" s="1"/>
      <c r="J212" s="5"/>
      <c r="K212" s="5"/>
      <c r="L212" s="3"/>
      <c r="M212" s="1"/>
      <c r="N212" s="1"/>
      <c r="O212" s="1"/>
      <c r="P212" s="5"/>
      <c r="Q212" s="5"/>
      <c r="R212" s="3"/>
      <c r="S212" s="1"/>
      <c r="T212" s="1"/>
      <c r="U212" s="1"/>
      <c r="V212" s="5"/>
      <c r="W212" s="5"/>
      <c r="X212" s="7"/>
      <c r="Y212" s="5"/>
      <c r="Z212" s="11"/>
      <c r="AA212" s="11"/>
      <c r="AB212" s="11"/>
    </row>
    <row r="213" spans="1:28" x14ac:dyDescent="0.25">
      <c r="A213" s="1"/>
      <c r="B213" s="1"/>
      <c r="C213" s="1"/>
      <c r="D213" s="1"/>
      <c r="E213" s="11"/>
      <c r="F213" s="11"/>
      <c r="G213" s="1"/>
      <c r="H213" s="1"/>
      <c r="I213" s="1"/>
      <c r="J213" s="5"/>
      <c r="K213" s="5"/>
      <c r="L213" s="3"/>
      <c r="M213" s="1"/>
      <c r="N213" s="1"/>
      <c r="O213" s="1"/>
      <c r="P213" s="5"/>
      <c r="Q213" s="5"/>
      <c r="R213" s="3"/>
      <c r="S213" s="1"/>
      <c r="T213" s="1"/>
      <c r="U213" s="1"/>
      <c r="V213" s="5"/>
      <c r="W213" s="5"/>
      <c r="X213" s="7"/>
      <c r="Y213" s="5"/>
      <c r="Z213" s="11"/>
      <c r="AA213" s="11"/>
      <c r="AB213" s="11"/>
    </row>
  </sheetData>
  <mergeCells count="2">
    <mergeCell ref="D1:E1"/>
    <mergeCell ref="Y1:Z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0FBC3-52FD-4CF2-BAA7-9F1C5810EB79}">
  <dimension ref="A1:AC172"/>
  <sheetViews>
    <sheetView workbookViewId="0">
      <selection activeCell="B26" sqref="B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345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 t="s">
        <v>14</v>
      </c>
      <c r="N1" s="31"/>
      <c r="O1" s="31"/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346</v>
      </c>
      <c r="B3" s="3" t="s">
        <v>347</v>
      </c>
      <c r="C3" s="3" t="s">
        <v>156</v>
      </c>
      <c r="D3" s="3">
        <v>159.07</v>
      </c>
      <c r="E3" s="12">
        <v>161500</v>
      </c>
      <c r="F3" s="12"/>
      <c r="G3" s="3">
        <v>153.59280000000001</v>
      </c>
      <c r="H3" s="3" t="s">
        <v>160</v>
      </c>
      <c r="I3" s="3">
        <v>21.954899999999999</v>
      </c>
      <c r="J3" s="7">
        <v>1104</v>
      </c>
      <c r="K3" s="7">
        <f>I3*J3</f>
        <v>24238.209599999998</v>
      </c>
      <c r="L3" s="3"/>
      <c r="M3" s="3"/>
      <c r="N3" s="3"/>
      <c r="O3" s="3"/>
      <c r="P3" s="7"/>
      <c r="Q3" s="7"/>
      <c r="R3" s="3"/>
      <c r="S3" s="3">
        <v>5.4771999999999998</v>
      </c>
      <c r="T3" s="3" t="s">
        <v>160</v>
      </c>
      <c r="U3" s="3">
        <v>0.62250000000000005</v>
      </c>
      <c r="V3" s="7">
        <v>96.97</v>
      </c>
      <c r="W3" s="7">
        <f>U3*V3</f>
        <v>60.363825000000006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268</v>
      </c>
      <c r="I4" s="3">
        <v>3.4378000000000002</v>
      </c>
      <c r="J4" s="7">
        <v>704</v>
      </c>
      <c r="K4" s="7">
        <f t="shared" ref="K4:K9" si="0">I4*J4</f>
        <v>2420.2112000000002</v>
      </c>
      <c r="L4" s="3"/>
      <c r="M4" s="3"/>
      <c r="N4" s="3"/>
      <c r="O4" s="3"/>
      <c r="P4" s="7"/>
      <c r="Q4" s="7"/>
      <c r="R4" s="3"/>
      <c r="S4" s="3"/>
      <c r="T4" s="3" t="s">
        <v>268</v>
      </c>
      <c r="U4" s="14">
        <v>0.63390000000000002</v>
      </c>
      <c r="V4" s="7">
        <v>96.97</v>
      </c>
      <c r="W4" s="7">
        <f t="shared" ref="W4:W8" si="1">U4*V4</f>
        <v>61.469283000000004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176</v>
      </c>
      <c r="I5" s="3">
        <v>47.281100000000002</v>
      </c>
      <c r="J5" s="7">
        <v>883</v>
      </c>
      <c r="K5" s="7">
        <f t="shared" si="0"/>
        <v>41749.211300000003</v>
      </c>
      <c r="L5" s="3"/>
      <c r="M5" s="3"/>
      <c r="N5" s="3"/>
      <c r="O5" s="3"/>
      <c r="P5" s="7"/>
      <c r="Q5" s="7"/>
      <c r="R5" s="3"/>
      <c r="S5" s="3"/>
      <c r="T5" s="3" t="s">
        <v>161</v>
      </c>
      <c r="U5" s="14">
        <v>3.0811000000000002</v>
      </c>
      <c r="V5" s="7">
        <v>96.97</v>
      </c>
      <c r="W5" s="7">
        <f t="shared" si="1"/>
        <v>298.77426700000001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161</v>
      </c>
      <c r="I6" s="3">
        <v>47.289200000000001</v>
      </c>
      <c r="J6" s="7">
        <v>1228</v>
      </c>
      <c r="K6" s="7">
        <f t="shared" si="0"/>
        <v>58071.137600000002</v>
      </c>
      <c r="L6" s="3"/>
      <c r="M6" s="3"/>
      <c r="N6" s="3"/>
      <c r="O6" s="3"/>
      <c r="P6" s="7"/>
      <c r="Q6" s="7"/>
      <c r="R6" s="3"/>
      <c r="S6" s="3"/>
      <c r="T6" s="3" t="s">
        <v>16</v>
      </c>
      <c r="U6" s="14">
        <v>0.70740000000000003</v>
      </c>
      <c r="V6" s="7">
        <v>96.97</v>
      </c>
      <c r="W6" s="7">
        <f t="shared" si="1"/>
        <v>68.596578000000008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16</v>
      </c>
      <c r="I7" s="3">
        <v>22.689800000000002</v>
      </c>
      <c r="J7" s="7">
        <v>1118</v>
      </c>
      <c r="K7" s="7">
        <f t="shared" si="0"/>
        <v>25367.196400000001</v>
      </c>
      <c r="L7" s="3"/>
      <c r="M7" s="3"/>
      <c r="N7" s="3"/>
      <c r="O7" s="3"/>
      <c r="P7" s="7"/>
      <c r="Q7" s="7"/>
      <c r="R7" s="3"/>
      <c r="S7" s="3"/>
      <c r="T7" s="3" t="s">
        <v>348</v>
      </c>
      <c r="U7" s="3">
        <v>0.35360000000000003</v>
      </c>
      <c r="V7" s="7">
        <v>96.97</v>
      </c>
      <c r="W7" s="7">
        <f t="shared" si="1"/>
        <v>34.288592000000001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115</v>
      </c>
      <c r="I8" s="3">
        <v>10.817399999999999</v>
      </c>
      <c r="J8" s="7">
        <v>980</v>
      </c>
      <c r="K8" s="7">
        <f t="shared" si="0"/>
        <v>10601.052</v>
      </c>
      <c r="L8" s="3"/>
      <c r="M8" s="3"/>
      <c r="N8" s="3"/>
      <c r="O8" s="3"/>
      <c r="P8" s="7"/>
      <c r="Q8" s="7"/>
      <c r="R8" s="3"/>
      <c r="S8" s="3"/>
      <c r="T8" s="3" t="s">
        <v>63</v>
      </c>
      <c r="U8" s="3">
        <v>7.8700000000000006E-2</v>
      </c>
      <c r="V8" s="7">
        <v>96.97</v>
      </c>
      <c r="W8" s="7">
        <f t="shared" si="1"/>
        <v>7.6315390000000001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63</v>
      </c>
      <c r="I9" s="3">
        <v>0.1226</v>
      </c>
      <c r="J9" s="7">
        <v>386</v>
      </c>
      <c r="K9" s="7">
        <f t="shared" si="0"/>
        <v>47.323599999999999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/>
      <c r="I10" s="3">
        <f>SUM(I3:I9)</f>
        <v>153.59279999999998</v>
      </c>
      <c r="J10" s="7"/>
      <c r="K10" s="7">
        <f>SUM(K3:K9)</f>
        <v>162494.34170000002</v>
      </c>
      <c r="L10" s="3"/>
      <c r="M10" s="3"/>
      <c r="N10" s="3"/>
      <c r="O10" s="3"/>
      <c r="P10" s="7"/>
      <c r="Q10" s="7"/>
      <c r="R10" s="3"/>
      <c r="S10" s="3"/>
      <c r="T10" s="3"/>
      <c r="U10" s="3">
        <f>SUM(U3:U8)</f>
        <v>5.4772000000000007</v>
      </c>
      <c r="V10" s="7"/>
      <c r="W10" s="7">
        <f>SUM(W3:W8)</f>
        <v>531.12408400000004</v>
      </c>
      <c r="X10" s="7"/>
      <c r="Y10" s="7">
        <f>K10+W10</f>
        <v>163025.46578400003</v>
      </c>
      <c r="Z10" s="12">
        <v>163000</v>
      </c>
      <c r="AA10" s="12">
        <v>161500</v>
      </c>
      <c r="AB10" s="12">
        <f>Z10-AA10</f>
        <v>1500</v>
      </c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9" x14ac:dyDescent="0.25">
      <c r="A12" s="3" t="s">
        <v>36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9" x14ac:dyDescent="0.25">
      <c r="A13" s="3" t="s">
        <v>19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v>1500</v>
      </c>
    </row>
    <row r="14" spans="1:29" x14ac:dyDescent="0.25">
      <c r="A14" s="3" t="s">
        <v>20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v>750</v>
      </c>
    </row>
    <row r="15" spans="1:29" x14ac:dyDescent="0.25">
      <c r="A15" s="3" t="s">
        <v>21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v>75</v>
      </c>
    </row>
    <row r="16" spans="1:29" x14ac:dyDescent="0.25">
      <c r="A16" s="3" t="s">
        <v>22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>
        <f>AB15*0.24979</f>
        <v>18.734249999999999</v>
      </c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2">
    <mergeCell ref="D1:E1"/>
    <mergeCell ref="Y1:Z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0B948-6BCC-4D14-8E32-08CD3A97D582}">
  <dimension ref="A1:AC220"/>
  <sheetViews>
    <sheetView workbookViewId="0">
      <selection activeCell="D23" sqref="D23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style="47" bestFit="1" customWidth="1"/>
    <col min="22" max="22" width="10.7109375" style="8" customWidth="1"/>
    <col min="23" max="23" width="11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11.140625" style="9" customWidth="1"/>
  </cols>
  <sheetData>
    <row r="1" spans="1:28" x14ac:dyDescent="0.25">
      <c r="A1" s="1" t="s">
        <v>349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43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350</v>
      </c>
      <c r="B3" s="3" t="s">
        <v>351</v>
      </c>
      <c r="C3" s="3" t="s">
        <v>169</v>
      </c>
      <c r="D3" s="3">
        <v>156.65</v>
      </c>
      <c r="E3" s="12">
        <v>139100</v>
      </c>
      <c r="F3" s="12"/>
      <c r="G3" s="3">
        <v>152.67259999999999</v>
      </c>
      <c r="H3" s="3" t="s">
        <v>160</v>
      </c>
      <c r="I3" s="3">
        <v>50.324599999999997</v>
      </c>
      <c r="J3" s="7">
        <v>1104</v>
      </c>
      <c r="K3" s="7">
        <f>I3*J3</f>
        <v>55558.358399999997</v>
      </c>
      <c r="L3" s="3"/>
      <c r="M3" s="3"/>
      <c r="N3" s="3"/>
      <c r="O3" s="3"/>
      <c r="P3" s="7"/>
      <c r="Q3" s="7"/>
      <c r="R3" s="3"/>
      <c r="S3" s="3">
        <v>3.9773999999999998</v>
      </c>
      <c r="T3" s="3" t="s">
        <v>160</v>
      </c>
      <c r="U3" s="3">
        <v>0.56610000000000005</v>
      </c>
      <c r="V3" s="7">
        <v>96.97</v>
      </c>
      <c r="W3" s="7">
        <f>U3*V3</f>
        <v>54.894717000000007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162</v>
      </c>
      <c r="I4" s="3">
        <v>2.3397000000000001</v>
      </c>
      <c r="J4" s="7">
        <v>1049</v>
      </c>
      <c r="K4" s="7">
        <f t="shared" ref="K4:K7" si="0">I4*J4</f>
        <v>2454.3453</v>
      </c>
      <c r="L4" s="3"/>
      <c r="M4" s="3"/>
      <c r="N4" s="3"/>
      <c r="O4" s="3"/>
      <c r="P4" s="7"/>
      <c r="Q4" s="7"/>
      <c r="R4" s="3"/>
      <c r="S4" s="3"/>
      <c r="T4" s="3" t="s">
        <v>268</v>
      </c>
      <c r="U4" s="3">
        <v>2.8828999999999998</v>
      </c>
      <c r="V4" s="7">
        <v>96.97</v>
      </c>
      <c r="W4" s="7">
        <f>U4*V4</f>
        <v>279.55481299999997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268</v>
      </c>
      <c r="I5" s="3">
        <v>32.236899999999999</v>
      </c>
      <c r="J5" s="7">
        <v>704</v>
      </c>
      <c r="K5" s="7">
        <f t="shared" si="0"/>
        <v>22694.777599999998</v>
      </c>
      <c r="L5" s="3"/>
      <c r="M5" s="3"/>
      <c r="N5" s="3"/>
      <c r="O5" s="3"/>
      <c r="P5" s="7"/>
      <c r="Q5" s="7"/>
      <c r="R5" s="3"/>
      <c r="S5" s="3"/>
      <c r="T5" s="3" t="s">
        <v>176</v>
      </c>
      <c r="U5" s="3">
        <v>0.52839999999999998</v>
      </c>
      <c r="V5" s="7">
        <v>96.97</v>
      </c>
      <c r="W5" s="7">
        <f>U5*V5</f>
        <v>51.238948000000001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176</v>
      </c>
      <c r="I6" s="3">
        <v>61.284399999999998</v>
      </c>
      <c r="J6" s="7">
        <v>883</v>
      </c>
      <c r="K6" s="7">
        <f t="shared" si="0"/>
        <v>54114.125199999995</v>
      </c>
      <c r="L6" s="3"/>
      <c r="M6" s="3"/>
      <c r="N6" s="3"/>
      <c r="O6" s="3"/>
      <c r="P6" s="7"/>
      <c r="Q6" s="7"/>
      <c r="R6" s="3"/>
      <c r="S6" s="3"/>
      <c r="T6" s="3"/>
      <c r="U6" s="4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63</v>
      </c>
      <c r="I7" s="3">
        <v>6.4870000000000001</v>
      </c>
      <c r="J7" s="7">
        <v>386</v>
      </c>
      <c r="K7" s="7">
        <f t="shared" si="0"/>
        <v>2503.982</v>
      </c>
      <c r="L7" s="3"/>
      <c r="M7" s="3"/>
      <c r="N7" s="3"/>
      <c r="O7" s="3"/>
      <c r="P7" s="7"/>
      <c r="Q7" s="7"/>
      <c r="R7" s="3"/>
      <c r="S7" s="3"/>
      <c r="T7" s="3"/>
      <c r="U7" s="44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/>
      <c r="I8" s="3">
        <f>SUM(I3:I7)</f>
        <v>152.67259999999999</v>
      </c>
      <c r="J8" s="7"/>
      <c r="K8" s="7">
        <f>SUM(K3:K7)</f>
        <v>137325.58849999998</v>
      </c>
      <c r="L8" s="3"/>
      <c r="M8" s="3"/>
      <c r="N8" s="3"/>
      <c r="O8" s="3"/>
      <c r="P8" s="7"/>
      <c r="Q8" s="7"/>
      <c r="R8" s="3"/>
      <c r="S8" s="3"/>
      <c r="T8" s="3"/>
      <c r="U8" s="44">
        <f>SUM(U3:U5)</f>
        <v>3.9773999999999998</v>
      </c>
      <c r="V8" s="7"/>
      <c r="W8" s="7">
        <f>SUM(W3:W5)</f>
        <v>385.68847799999998</v>
      </c>
      <c r="X8" s="7"/>
      <c r="Y8" s="7">
        <f>K8+W8</f>
        <v>137711.27697799998</v>
      </c>
      <c r="Z8" s="12">
        <v>137700</v>
      </c>
      <c r="AA8" s="12">
        <v>139100</v>
      </c>
      <c r="AB8" s="12">
        <f>Z8-AA8</f>
        <v>-1400</v>
      </c>
    </row>
    <row r="9" spans="1:28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45"/>
      <c r="V9" s="19"/>
      <c r="W9" s="19"/>
      <c r="X9" s="19"/>
      <c r="Y9" s="19"/>
      <c r="Z9" s="33"/>
      <c r="AA9" s="33"/>
      <c r="AB9" s="33"/>
    </row>
    <row r="10" spans="1:28" x14ac:dyDescent="0.25">
      <c r="A10" s="3" t="s">
        <v>352</v>
      </c>
      <c r="B10" s="3" t="s">
        <v>353</v>
      </c>
      <c r="C10" s="3" t="s">
        <v>169</v>
      </c>
      <c r="D10" s="3">
        <v>155.83000000000001</v>
      </c>
      <c r="E10" s="12">
        <v>143900</v>
      </c>
      <c r="F10" s="12"/>
      <c r="G10" s="3">
        <v>148.4854</v>
      </c>
      <c r="H10" s="3" t="s">
        <v>170</v>
      </c>
      <c r="I10" s="3">
        <v>0.2626</v>
      </c>
      <c r="J10" s="7">
        <v>580</v>
      </c>
      <c r="K10" s="7">
        <f>I10*J10</f>
        <v>152.30799999999999</v>
      </c>
      <c r="L10" s="3"/>
      <c r="M10" s="3">
        <v>5.1637000000000004</v>
      </c>
      <c r="N10" s="3" t="s">
        <v>172</v>
      </c>
      <c r="O10" s="3">
        <v>1.0699999999999999E-2</v>
      </c>
      <c r="P10" s="7">
        <v>196</v>
      </c>
      <c r="Q10" s="7">
        <f>O10*P10</f>
        <v>2.0972</v>
      </c>
      <c r="R10" s="3"/>
      <c r="S10" s="3">
        <v>2.1808999999999998</v>
      </c>
      <c r="T10" s="3" t="s">
        <v>179</v>
      </c>
      <c r="U10" s="44">
        <v>0.15090000000000001</v>
      </c>
      <c r="V10" s="7">
        <v>96.97</v>
      </c>
      <c r="W10" s="7">
        <f>U10*V10</f>
        <v>14.632773</v>
      </c>
      <c r="X10" s="7"/>
      <c r="Y10" s="7"/>
      <c r="Z10" s="12"/>
      <c r="AA10" s="12"/>
      <c r="AB10" s="12"/>
    </row>
    <row r="11" spans="1:28" x14ac:dyDescent="0.25">
      <c r="A11" s="3"/>
      <c r="B11" s="3" t="s">
        <v>354</v>
      </c>
      <c r="C11" s="3"/>
      <c r="D11" s="3"/>
      <c r="E11" s="12"/>
      <c r="F11" s="12"/>
      <c r="G11" s="3"/>
      <c r="H11" s="3" t="s">
        <v>179</v>
      </c>
      <c r="I11" s="3">
        <v>1.18</v>
      </c>
      <c r="J11" s="7">
        <v>483</v>
      </c>
      <c r="K11" s="7">
        <f t="shared" ref="K11:K23" si="1">I11*J11</f>
        <v>569.93999999999994</v>
      </c>
      <c r="L11" s="3"/>
      <c r="M11" s="3"/>
      <c r="N11" s="3" t="s">
        <v>16</v>
      </c>
      <c r="O11" s="3">
        <v>0.19639999999999999</v>
      </c>
      <c r="P11" s="7">
        <v>196</v>
      </c>
      <c r="Q11" s="7">
        <f t="shared" ref="Q11:Q14" si="2">O11*P11</f>
        <v>38.494399999999999</v>
      </c>
      <c r="R11" s="3"/>
      <c r="S11" s="3"/>
      <c r="T11" s="3" t="s">
        <v>161</v>
      </c>
      <c r="U11" s="44">
        <v>0.45750000000000002</v>
      </c>
      <c r="V11" s="7">
        <v>96.97</v>
      </c>
      <c r="W11" s="7">
        <f t="shared" ref="W11:W15" si="3">U11*V11</f>
        <v>44.363775000000004</v>
      </c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160</v>
      </c>
      <c r="I12" s="3">
        <v>46.085099999999997</v>
      </c>
      <c r="J12" s="7">
        <v>1104</v>
      </c>
      <c r="K12" s="7">
        <f t="shared" si="1"/>
        <v>50877.950399999994</v>
      </c>
      <c r="L12" s="3"/>
      <c r="M12" s="3"/>
      <c r="N12" s="3" t="s">
        <v>17</v>
      </c>
      <c r="O12" s="3">
        <v>1.0699999999999999E-2</v>
      </c>
      <c r="P12" s="7">
        <v>196</v>
      </c>
      <c r="Q12" s="7">
        <f t="shared" si="2"/>
        <v>2.0972</v>
      </c>
      <c r="R12" s="3"/>
      <c r="S12" s="3"/>
      <c r="T12" s="3" t="s">
        <v>16</v>
      </c>
      <c r="U12" s="44">
        <v>5.8500000000000003E-2</v>
      </c>
      <c r="V12" s="7">
        <v>96.97</v>
      </c>
      <c r="W12" s="7">
        <f t="shared" si="3"/>
        <v>5.6727449999999999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162</v>
      </c>
      <c r="I13" s="3">
        <v>1.7357</v>
      </c>
      <c r="J13" s="7">
        <v>1049</v>
      </c>
      <c r="K13" s="7">
        <f t="shared" si="1"/>
        <v>1820.7492999999999</v>
      </c>
      <c r="L13" s="3"/>
      <c r="M13" s="3"/>
      <c r="N13" s="3" t="s">
        <v>274</v>
      </c>
      <c r="O13" s="3">
        <v>0.62470000000000003</v>
      </c>
      <c r="P13" s="7">
        <v>196</v>
      </c>
      <c r="Q13" s="7">
        <f t="shared" si="2"/>
        <v>122.44120000000001</v>
      </c>
      <c r="R13" s="3"/>
      <c r="S13" s="3"/>
      <c r="T13" s="3" t="s">
        <v>17</v>
      </c>
      <c r="U13" s="44">
        <v>0.75629999999999997</v>
      </c>
      <c r="V13" s="7">
        <v>96.97</v>
      </c>
      <c r="W13" s="7">
        <f t="shared" si="3"/>
        <v>73.338410999999994</v>
      </c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268</v>
      </c>
      <c r="I14" s="3">
        <v>2.3370000000000002</v>
      </c>
      <c r="J14" s="7">
        <v>704</v>
      </c>
      <c r="K14" s="7">
        <f t="shared" si="1"/>
        <v>1645.248</v>
      </c>
      <c r="L14" s="3"/>
      <c r="M14" s="3"/>
      <c r="N14" s="3" t="s">
        <v>166</v>
      </c>
      <c r="O14" s="3">
        <v>4.3212000000000002</v>
      </c>
      <c r="P14" s="7">
        <v>196</v>
      </c>
      <c r="Q14" s="7">
        <f t="shared" si="2"/>
        <v>846.95519999999999</v>
      </c>
      <c r="R14" s="3"/>
      <c r="S14" s="3"/>
      <c r="T14" s="3" t="s">
        <v>355</v>
      </c>
      <c r="U14" s="3">
        <v>0.51790000000000003</v>
      </c>
      <c r="V14" s="7">
        <v>96.97</v>
      </c>
      <c r="W14" s="7">
        <f t="shared" si="3"/>
        <v>50.220763000000005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176</v>
      </c>
      <c r="I15" s="3">
        <v>44.8262</v>
      </c>
      <c r="J15" s="7">
        <v>883</v>
      </c>
      <c r="K15" s="7">
        <f t="shared" si="1"/>
        <v>39581.534599999999</v>
      </c>
      <c r="L15" s="3"/>
      <c r="M15" s="3"/>
      <c r="N15" s="3"/>
      <c r="O15" s="3"/>
      <c r="P15" s="7"/>
      <c r="Q15" s="7"/>
      <c r="R15" s="3"/>
      <c r="S15" s="3"/>
      <c r="T15" s="3" t="s">
        <v>166</v>
      </c>
      <c r="U15" s="44">
        <v>0.23980000000000001</v>
      </c>
      <c r="V15" s="7">
        <v>96.97</v>
      </c>
      <c r="W15" s="7">
        <f t="shared" si="3"/>
        <v>23.253406000000002</v>
      </c>
      <c r="X15" s="7"/>
      <c r="Y15" s="7"/>
      <c r="Z15" s="12"/>
      <c r="AA15" s="12"/>
      <c r="AB15" s="12"/>
    </row>
    <row r="16" spans="1:28" s="4" customFormat="1" x14ac:dyDescent="0.25">
      <c r="A16" s="3"/>
      <c r="B16" s="3"/>
      <c r="C16" s="3"/>
      <c r="D16" s="3"/>
      <c r="E16" s="12"/>
      <c r="F16" s="12"/>
      <c r="G16" s="3"/>
      <c r="H16" s="3" t="s">
        <v>172</v>
      </c>
      <c r="I16" s="3">
        <v>0.06</v>
      </c>
      <c r="J16" s="7">
        <v>745</v>
      </c>
      <c r="K16" s="7">
        <f t="shared" si="1"/>
        <v>44.699999999999996</v>
      </c>
      <c r="L16" s="3"/>
      <c r="M16" s="3"/>
      <c r="N16" s="3"/>
      <c r="O16" s="3"/>
      <c r="P16" s="7"/>
      <c r="Q16" s="7"/>
      <c r="R16" s="3"/>
      <c r="S16" s="3"/>
      <c r="T16" s="3"/>
      <c r="U16" s="44"/>
      <c r="V16" s="7"/>
      <c r="W16" s="7"/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17</v>
      </c>
      <c r="I17" s="3">
        <v>7.8284000000000002</v>
      </c>
      <c r="J17" s="7">
        <v>842</v>
      </c>
      <c r="K17" s="7">
        <f t="shared" si="1"/>
        <v>6591.5128000000004</v>
      </c>
      <c r="L17" s="3"/>
      <c r="M17" s="3"/>
      <c r="N17" s="3"/>
      <c r="O17" s="3"/>
      <c r="P17" s="7"/>
      <c r="Q17" s="7"/>
      <c r="R17" s="3"/>
      <c r="S17" s="3"/>
      <c r="T17" s="3"/>
      <c r="U17" s="44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115</v>
      </c>
      <c r="I18" s="3">
        <v>14.514900000000001</v>
      </c>
      <c r="J18" s="7">
        <v>980</v>
      </c>
      <c r="K18" s="7">
        <f t="shared" si="1"/>
        <v>14224.602000000001</v>
      </c>
      <c r="L18" s="3"/>
      <c r="M18" s="3"/>
      <c r="N18" s="3"/>
      <c r="O18" s="3"/>
      <c r="P18" s="7"/>
      <c r="Q18" s="7"/>
      <c r="R18" s="3"/>
      <c r="S18" s="3"/>
      <c r="T18" s="3"/>
      <c r="U18" s="44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356</v>
      </c>
      <c r="I19" s="3">
        <v>2.3540000000000001</v>
      </c>
      <c r="J19" s="7">
        <v>1049</v>
      </c>
      <c r="K19" s="7">
        <f t="shared" si="1"/>
        <v>2469.346</v>
      </c>
      <c r="L19" s="3"/>
      <c r="M19" s="3"/>
      <c r="N19" s="3"/>
      <c r="O19" s="3"/>
      <c r="P19" s="7"/>
      <c r="Q19" s="7"/>
      <c r="R19" s="3"/>
      <c r="S19" s="3"/>
      <c r="T19" s="3"/>
      <c r="U19" s="44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45</v>
      </c>
      <c r="I20" s="3">
        <v>7.9021999999999997</v>
      </c>
      <c r="J20" s="7">
        <v>524</v>
      </c>
      <c r="K20" s="7">
        <f t="shared" si="1"/>
        <v>4140.7528000000002</v>
      </c>
      <c r="L20" s="3"/>
      <c r="M20" s="3"/>
      <c r="N20" s="3"/>
      <c r="O20" s="3"/>
      <c r="P20" s="7"/>
      <c r="Q20" s="7"/>
      <c r="R20" s="3"/>
      <c r="S20" s="3"/>
      <c r="T20" s="3"/>
      <c r="U20" s="44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274</v>
      </c>
      <c r="I21" s="3">
        <v>19.314399999999999</v>
      </c>
      <c r="J21" s="7">
        <v>980</v>
      </c>
      <c r="K21" s="7">
        <f t="shared" si="1"/>
        <v>18928.111999999997</v>
      </c>
      <c r="L21" s="3"/>
      <c r="M21" s="3"/>
      <c r="N21" s="3"/>
      <c r="O21" s="3"/>
      <c r="P21" s="7"/>
      <c r="Q21" s="7"/>
      <c r="R21" s="3"/>
      <c r="S21" s="3"/>
      <c r="T21" s="3"/>
      <c r="U21" s="44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275</v>
      </c>
      <c r="I22" s="3">
        <v>6.0299999999999999E-2</v>
      </c>
      <c r="J22" s="7">
        <v>718</v>
      </c>
      <c r="K22" s="7">
        <f t="shared" si="1"/>
        <v>43.295400000000001</v>
      </c>
      <c r="L22" s="3"/>
      <c r="M22" s="3"/>
      <c r="N22" s="3"/>
      <c r="O22" s="3"/>
      <c r="P22" s="7"/>
      <c r="Q22" s="7"/>
      <c r="R22" s="3"/>
      <c r="S22" s="3"/>
      <c r="T22" s="3"/>
      <c r="U22" s="44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166</v>
      </c>
      <c r="I23" s="3">
        <v>2.46E-2</v>
      </c>
      <c r="J23" s="7">
        <v>331</v>
      </c>
      <c r="K23" s="7">
        <f t="shared" si="1"/>
        <v>8.1425999999999998</v>
      </c>
      <c r="L23" s="3"/>
      <c r="M23" s="3"/>
      <c r="N23" s="3"/>
      <c r="O23" s="3"/>
      <c r="P23" s="7"/>
      <c r="Q23" s="7"/>
      <c r="R23" s="3"/>
      <c r="S23" s="3"/>
      <c r="T23" s="3"/>
      <c r="U23" s="44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>
        <f>SUM(I10:I23)</f>
        <v>148.48540000000003</v>
      </c>
      <c r="J24" s="7"/>
      <c r="K24" s="7">
        <f>SUM(K10:K23)</f>
        <v>141098.19389999998</v>
      </c>
      <c r="L24" s="3"/>
      <c r="M24" s="3"/>
      <c r="N24" s="3"/>
      <c r="O24" s="3">
        <f>SUM(O10:O14)</f>
        <v>5.1637000000000004</v>
      </c>
      <c r="P24" s="7"/>
      <c r="Q24" s="7">
        <f>SUM(Q10:Q14)</f>
        <v>1012.0852</v>
      </c>
      <c r="R24" s="3"/>
      <c r="S24" s="3"/>
      <c r="T24" s="3"/>
      <c r="U24" s="44">
        <f>SUM(U10:U15)</f>
        <v>2.1809000000000003</v>
      </c>
      <c r="V24" s="7"/>
      <c r="W24" s="7">
        <f>SUM(W10:W15)</f>
        <v>211.48187300000001</v>
      </c>
      <c r="X24" s="7"/>
      <c r="Y24" s="7">
        <f>K24+Q24+W24</f>
        <v>142321.760973</v>
      </c>
      <c r="Z24" s="12">
        <v>142300</v>
      </c>
      <c r="AA24" s="12">
        <v>143900</v>
      </c>
      <c r="AB24" s="12">
        <f>Z24-AA24</f>
        <v>-1600</v>
      </c>
    </row>
    <row r="25" spans="1:28" x14ac:dyDescent="0.25">
      <c r="A25" s="29"/>
      <c r="B25" s="29"/>
      <c r="C25" s="29"/>
      <c r="D25" s="29"/>
      <c r="E25" s="33"/>
      <c r="F25" s="33"/>
      <c r="G25" s="29"/>
      <c r="H25" s="29"/>
      <c r="I25" s="29"/>
      <c r="J25" s="19"/>
      <c r="K25" s="19"/>
      <c r="L25" s="29"/>
      <c r="M25" s="29"/>
      <c r="N25" s="29"/>
      <c r="O25" s="29"/>
      <c r="P25" s="19"/>
      <c r="Q25" s="19"/>
      <c r="R25" s="29"/>
      <c r="S25" s="29"/>
      <c r="T25" s="29"/>
      <c r="U25" s="45"/>
      <c r="V25" s="19"/>
      <c r="W25" s="19"/>
      <c r="X25" s="19"/>
      <c r="Y25" s="19"/>
      <c r="Z25" s="33"/>
      <c r="AA25" s="33"/>
      <c r="AB25" s="33"/>
    </row>
    <row r="26" spans="1:28" x14ac:dyDescent="0.25">
      <c r="A26" s="3" t="s">
        <v>357</v>
      </c>
      <c r="B26" s="3" t="s">
        <v>120</v>
      </c>
      <c r="C26" s="3" t="s">
        <v>169</v>
      </c>
      <c r="D26" s="3">
        <v>138.69</v>
      </c>
      <c r="E26" s="12">
        <v>102800</v>
      </c>
      <c r="F26" s="12"/>
      <c r="G26" s="3">
        <v>107.40479999999999</v>
      </c>
      <c r="H26" s="3" t="s">
        <v>106</v>
      </c>
      <c r="I26" s="3">
        <v>2.86</v>
      </c>
      <c r="J26" s="7">
        <v>704</v>
      </c>
      <c r="K26" s="7">
        <f>I26*J26</f>
        <v>2013.4399999999998</v>
      </c>
      <c r="L26" s="3"/>
      <c r="M26" s="3"/>
      <c r="N26" s="3"/>
      <c r="O26" s="3"/>
      <c r="P26" s="7"/>
      <c r="Q26" s="7"/>
      <c r="R26" s="3"/>
      <c r="S26" s="3">
        <v>31.2852</v>
      </c>
      <c r="T26" s="3" t="s">
        <v>106</v>
      </c>
      <c r="U26" s="44">
        <v>0.6522</v>
      </c>
      <c r="V26" s="7">
        <v>96.97</v>
      </c>
      <c r="W26" s="7">
        <f>U26*V26</f>
        <v>63.243834</v>
      </c>
      <c r="X26" s="7"/>
      <c r="Y26" s="7"/>
      <c r="Z26" s="12"/>
      <c r="AA26" s="12"/>
      <c r="AB26" s="12"/>
    </row>
    <row r="27" spans="1:28" x14ac:dyDescent="0.25">
      <c r="A27" s="3"/>
      <c r="B27" s="3" t="s">
        <v>358</v>
      </c>
      <c r="C27" s="3"/>
      <c r="D27" s="3"/>
      <c r="E27" s="12"/>
      <c r="F27" s="12"/>
      <c r="G27" s="3"/>
      <c r="H27" s="3" t="s">
        <v>172</v>
      </c>
      <c r="I27" s="3">
        <v>3.6164999999999998</v>
      </c>
      <c r="J27" s="7">
        <v>745</v>
      </c>
      <c r="K27" s="7">
        <f t="shared" ref="K27:K36" si="4">I27*J27</f>
        <v>2694.2925</v>
      </c>
      <c r="L27" s="3"/>
      <c r="M27" s="3"/>
      <c r="N27" s="3"/>
      <c r="O27" s="3"/>
      <c r="P27" s="7"/>
      <c r="Q27" s="7"/>
      <c r="R27" s="3"/>
      <c r="S27" s="3"/>
      <c r="T27" s="3" t="s">
        <v>16</v>
      </c>
      <c r="U27" s="44">
        <v>0.69669999999999999</v>
      </c>
      <c r="V27" s="7">
        <v>96.97</v>
      </c>
      <c r="W27" s="7">
        <f t="shared" ref="W27:W33" si="5">U27*V27</f>
        <v>67.558999</v>
      </c>
      <c r="X27" s="7"/>
      <c r="Y27" s="7"/>
      <c r="Z27" s="12"/>
      <c r="AA27" s="12"/>
      <c r="AB27" s="12"/>
    </row>
    <row r="28" spans="1:28" x14ac:dyDescent="0.25">
      <c r="A28" s="3"/>
      <c r="B28" s="3" t="s">
        <v>359</v>
      </c>
      <c r="C28" s="3"/>
      <c r="D28" s="3"/>
      <c r="E28" s="12"/>
      <c r="F28" s="12"/>
      <c r="G28" s="3"/>
      <c r="H28" s="3" t="s">
        <v>161</v>
      </c>
      <c r="I28" s="3">
        <v>9.8848000000000003</v>
      </c>
      <c r="J28" s="7">
        <v>1228</v>
      </c>
      <c r="K28" s="7">
        <f t="shared" si="4"/>
        <v>12138.5344</v>
      </c>
      <c r="L28" s="3"/>
      <c r="M28" s="3"/>
      <c r="N28" s="3"/>
      <c r="O28" s="3"/>
      <c r="P28" s="7"/>
      <c r="Q28" s="7"/>
      <c r="R28" s="3"/>
      <c r="S28" s="3"/>
      <c r="T28" s="3" t="s">
        <v>115</v>
      </c>
      <c r="U28" s="44">
        <v>0.99829999999999997</v>
      </c>
      <c r="V28" s="7">
        <v>96.97</v>
      </c>
      <c r="W28" s="7">
        <f t="shared" si="5"/>
        <v>96.805150999999995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16</v>
      </c>
      <c r="I29" s="3">
        <v>4.9749999999999996</v>
      </c>
      <c r="J29" s="7">
        <v>1118</v>
      </c>
      <c r="K29" s="7">
        <f t="shared" si="4"/>
        <v>5562.0499999999993</v>
      </c>
      <c r="L29" s="3"/>
      <c r="M29" s="3"/>
      <c r="N29" s="3"/>
      <c r="O29" s="3"/>
      <c r="P29" s="7"/>
      <c r="Q29" s="7"/>
      <c r="R29" s="3"/>
      <c r="S29" s="3"/>
      <c r="T29" s="3" t="s">
        <v>142</v>
      </c>
      <c r="U29" s="44">
        <v>1.0809</v>
      </c>
      <c r="V29" s="7">
        <v>96.97</v>
      </c>
      <c r="W29" s="7">
        <f t="shared" si="5"/>
        <v>104.81487299999999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115</v>
      </c>
      <c r="I30" s="3">
        <v>8.0738000000000003</v>
      </c>
      <c r="J30" s="7">
        <v>980</v>
      </c>
      <c r="K30" s="7">
        <f t="shared" si="4"/>
        <v>7912.3240000000005</v>
      </c>
      <c r="L30" s="3"/>
      <c r="M30" s="3"/>
      <c r="N30" s="3"/>
      <c r="O30" s="3"/>
      <c r="P30" s="7"/>
      <c r="Q30" s="7"/>
      <c r="R30" s="3"/>
      <c r="S30" s="3"/>
      <c r="T30" s="3" t="s">
        <v>32</v>
      </c>
      <c r="U30" s="44">
        <v>0.22900000000000001</v>
      </c>
      <c r="V30" s="7">
        <v>96.97</v>
      </c>
      <c r="W30" s="7">
        <f t="shared" si="5"/>
        <v>22.206130000000002</v>
      </c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 t="s">
        <v>116</v>
      </c>
      <c r="I31" s="3">
        <v>1.5317000000000001</v>
      </c>
      <c r="J31" s="7">
        <v>952</v>
      </c>
      <c r="K31" s="7">
        <f t="shared" si="4"/>
        <v>1458.1784</v>
      </c>
      <c r="L31" s="3"/>
      <c r="M31" s="3"/>
      <c r="N31" s="3"/>
      <c r="O31" s="3"/>
      <c r="P31" s="7"/>
      <c r="Q31" s="7"/>
      <c r="R31" s="3"/>
      <c r="S31" s="3"/>
      <c r="T31" s="3" t="s">
        <v>274</v>
      </c>
      <c r="U31" s="44">
        <v>1.1217999999999999</v>
      </c>
      <c r="V31" s="7">
        <v>96.97</v>
      </c>
      <c r="W31" s="7">
        <f t="shared" si="5"/>
        <v>108.78094599999999</v>
      </c>
      <c r="X31" s="7"/>
      <c r="Y31" s="7"/>
      <c r="Z31" s="12"/>
      <c r="AA31" s="12"/>
      <c r="AB31" s="12"/>
    </row>
    <row r="32" spans="1:28" x14ac:dyDescent="0.25">
      <c r="A32" s="4"/>
      <c r="B32" s="3"/>
      <c r="C32" s="3"/>
      <c r="D32" s="3"/>
      <c r="E32" s="12"/>
      <c r="F32" s="12"/>
      <c r="G32" s="3"/>
      <c r="H32" s="3" t="s">
        <v>142</v>
      </c>
      <c r="I32" s="3">
        <v>0.30070000000000002</v>
      </c>
      <c r="J32" s="7">
        <v>649</v>
      </c>
      <c r="K32" s="7">
        <f t="shared" si="4"/>
        <v>195.15430000000001</v>
      </c>
      <c r="L32" s="3"/>
      <c r="M32" s="3"/>
      <c r="N32" s="3"/>
      <c r="O32" s="3"/>
      <c r="P32" s="7"/>
      <c r="Q32" s="7"/>
      <c r="R32" s="3"/>
      <c r="S32" s="3"/>
      <c r="T32" s="3" t="s">
        <v>360</v>
      </c>
      <c r="U32" s="44">
        <v>0.66679999999999995</v>
      </c>
      <c r="V32" s="7">
        <v>96.97</v>
      </c>
      <c r="W32" s="7">
        <f t="shared" si="5"/>
        <v>64.659595999999993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32</v>
      </c>
      <c r="I33" s="3">
        <v>28.020299999999999</v>
      </c>
      <c r="J33" s="7">
        <v>1077</v>
      </c>
      <c r="K33" s="7">
        <f t="shared" si="4"/>
        <v>30177.863099999999</v>
      </c>
      <c r="L33" s="3"/>
      <c r="M33" s="3"/>
      <c r="N33" s="3"/>
      <c r="O33" s="3"/>
      <c r="P33" s="7"/>
      <c r="Q33" s="7"/>
      <c r="R33" s="3"/>
      <c r="S33" s="3" t="s">
        <v>117</v>
      </c>
      <c r="T33" s="3" t="s">
        <v>271</v>
      </c>
      <c r="U33" s="44">
        <v>25.839500000000001</v>
      </c>
      <c r="V33" s="7">
        <v>96.97</v>
      </c>
      <c r="W33" s="7">
        <f t="shared" si="5"/>
        <v>2505.6563150000002</v>
      </c>
      <c r="X33" s="7"/>
      <c r="Y33" s="3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274</v>
      </c>
      <c r="I34" s="3">
        <v>19.8889</v>
      </c>
      <c r="J34" s="7">
        <v>980</v>
      </c>
      <c r="K34" s="7">
        <f t="shared" si="4"/>
        <v>19491.121999999999</v>
      </c>
      <c r="L34" s="3"/>
      <c r="M34" s="3"/>
      <c r="N34" s="3"/>
      <c r="O34" s="3"/>
      <c r="P34" s="7"/>
      <c r="Q34" s="7"/>
      <c r="R34" s="3"/>
      <c r="S34" s="3"/>
      <c r="T34" s="3"/>
      <c r="U34" s="44"/>
      <c r="V34" s="7"/>
      <c r="W34" s="7"/>
      <c r="X34" s="7"/>
      <c r="Y34" s="7"/>
      <c r="Z34" s="12"/>
      <c r="AA34" s="12"/>
      <c r="AB34" s="12"/>
    </row>
    <row r="35" spans="1:28" s="4" customFormat="1" x14ac:dyDescent="0.25">
      <c r="A35" s="3"/>
      <c r="B35" s="3"/>
      <c r="C35" s="3"/>
      <c r="D35" s="3"/>
      <c r="E35" s="12"/>
      <c r="F35" s="12"/>
      <c r="G35" s="3"/>
      <c r="H35" s="3" t="s">
        <v>275</v>
      </c>
      <c r="I35" s="3">
        <v>27.133199999999999</v>
      </c>
      <c r="J35" s="7">
        <v>718</v>
      </c>
      <c r="K35" s="7">
        <f t="shared" si="4"/>
        <v>19481.637599999998</v>
      </c>
      <c r="L35" s="3"/>
      <c r="M35" s="3"/>
      <c r="N35" s="3"/>
      <c r="O35" s="3"/>
      <c r="P35" s="7"/>
      <c r="Q35" s="7"/>
      <c r="R35" s="3"/>
      <c r="S35" s="3"/>
      <c r="T35" s="3"/>
      <c r="U35" s="44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 t="s">
        <v>117</v>
      </c>
      <c r="H36" s="3" t="s">
        <v>271</v>
      </c>
      <c r="I36" s="3">
        <v>1.1198999999999999</v>
      </c>
      <c r="J36" s="7">
        <v>83</v>
      </c>
      <c r="K36" s="7">
        <f t="shared" si="4"/>
        <v>92.951699999999988</v>
      </c>
      <c r="L36" s="3"/>
      <c r="M36" s="3"/>
      <c r="N36" s="3"/>
      <c r="O36" s="3"/>
      <c r="P36" s="7"/>
      <c r="Q36" s="7"/>
      <c r="R36" s="3"/>
      <c r="S36" s="3"/>
      <c r="T36" s="3"/>
      <c r="U36" s="44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>
        <f>SUM(I26:I36)</f>
        <v>107.40480000000001</v>
      </c>
      <c r="J37" s="7"/>
      <c r="K37" s="7">
        <f>SUM(K26:K36)</f>
        <v>101217.54800000001</v>
      </c>
      <c r="L37" s="3"/>
      <c r="M37" s="3"/>
      <c r="N37" s="3"/>
      <c r="O37" s="3"/>
      <c r="P37" s="7"/>
      <c r="Q37" s="7"/>
      <c r="R37" s="3"/>
      <c r="S37" s="3"/>
      <c r="T37" s="3"/>
      <c r="U37" s="44">
        <f>SUM(U26:U33)</f>
        <v>31.285200000000003</v>
      </c>
      <c r="V37" s="7"/>
      <c r="W37" s="7">
        <f>SUM(W26:W33)</f>
        <v>3033.7258440000001</v>
      </c>
      <c r="X37" s="7"/>
      <c r="Y37" s="7">
        <f>K37+W37</f>
        <v>104251.27384400001</v>
      </c>
      <c r="Z37" s="12">
        <v>104300</v>
      </c>
      <c r="AA37" s="12">
        <v>102800</v>
      </c>
      <c r="AB37" s="12">
        <f>Z37-AA37</f>
        <v>1500</v>
      </c>
    </row>
    <row r="38" spans="1:28" x14ac:dyDescent="0.25">
      <c r="A38" s="29"/>
      <c r="B38" s="29"/>
      <c r="C38" s="29"/>
      <c r="D38" s="29"/>
      <c r="E38" s="33"/>
      <c r="F38" s="33"/>
      <c r="G38" s="29"/>
      <c r="H38" s="29"/>
      <c r="I38" s="29"/>
      <c r="J38" s="19"/>
      <c r="K38" s="19"/>
      <c r="L38" s="29"/>
      <c r="M38" s="29"/>
      <c r="N38" s="29"/>
      <c r="O38" s="29"/>
      <c r="P38" s="19"/>
      <c r="Q38" s="19"/>
      <c r="R38" s="29"/>
      <c r="S38" s="29"/>
      <c r="T38" s="29"/>
      <c r="U38" s="45"/>
      <c r="V38" s="19"/>
      <c r="W38" s="19"/>
      <c r="X38" s="19"/>
      <c r="Y38" s="19"/>
      <c r="Z38" s="33"/>
      <c r="AA38" s="33"/>
      <c r="AB38" s="33"/>
    </row>
    <row r="39" spans="1:28" x14ac:dyDescent="0.25">
      <c r="A39" s="3" t="s">
        <v>361</v>
      </c>
      <c r="B39" s="3" t="s">
        <v>362</v>
      </c>
      <c r="C39" s="3" t="s">
        <v>169</v>
      </c>
      <c r="D39" s="3">
        <v>105</v>
      </c>
      <c r="E39" s="12">
        <v>100800</v>
      </c>
      <c r="F39" s="12"/>
      <c r="G39" s="3">
        <v>96.256699999999995</v>
      </c>
      <c r="H39" s="3" t="s">
        <v>160</v>
      </c>
      <c r="I39" s="3">
        <v>44.552199999999999</v>
      </c>
      <c r="J39" s="7">
        <v>1104</v>
      </c>
      <c r="K39" s="7">
        <f>I39*J39</f>
        <v>49185.628799999999</v>
      </c>
      <c r="L39" s="3"/>
      <c r="M39" s="3">
        <v>2.0688</v>
      </c>
      <c r="N39" s="3" t="s">
        <v>274</v>
      </c>
      <c r="O39" s="3">
        <v>0.41420000000000001</v>
      </c>
      <c r="P39" s="7">
        <v>196</v>
      </c>
      <c r="Q39" s="7">
        <f>O39*P39</f>
        <v>81.183199999999999</v>
      </c>
      <c r="R39" s="3"/>
      <c r="S39" s="3">
        <v>6.6745000000000001</v>
      </c>
      <c r="T39" s="3" t="s">
        <v>160</v>
      </c>
      <c r="U39" s="44">
        <v>0.68930000000000002</v>
      </c>
      <c r="V39" s="7">
        <v>96.97</v>
      </c>
      <c r="W39" s="7">
        <f>U39*V39</f>
        <v>66.841420999999997</v>
      </c>
      <c r="X39" s="7"/>
      <c r="Y39" s="7"/>
      <c r="Z39" s="12"/>
      <c r="AA39" s="12"/>
      <c r="AB39" s="12"/>
    </row>
    <row r="40" spans="1:28" x14ac:dyDescent="0.25">
      <c r="A40" s="3"/>
      <c r="B40" s="3" t="s">
        <v>363</v>
      </c>
      <c r="C40" s="3"/>
      <c r="D40" s="3"/>
      <c r="E40" s="12"/>
      <c r="F40" s="12"/>
      <c r="G40" s="3"/>
      <c r="H40" s="3" t="s">
        <v>161</v>
      </c>
      <c r="I40" s="3">
        <v>1.962</v>
      </c>
      <c r="J40" s="7">
        <v>1228</v>
      </c>
      <c r="K40" s="7">
        <f t="shared" ref="K40:K47" si="6">I40*J40</f>
        <v>2409.3359999999998</v>
      </c>
      <c r="L40" s="3"/>
      <c r="M40" s="3" t="s">
        <v>117</v>
      </c>
      <c r="N40" s="3" t="s">
        <v>271</v>
      </c>
      <c r="O40" s="3">
        <v>1.6546000000000001</v>
      </c>
      <c r="P40" s="7">
        <v>196</v>
      </c>
      <c r="Q40" s="7">
        <f>O40*P40</f>
        <v>324.30160000000001</v>
      </c>
      <c r="R40" s="3"/>
      <c r="S40" s="3"/>
      <c r="T40" s="3" t="s">
        <v>161</v>
      </c>
      <c r="U40" s="44">
        <v>0.1641</v>
      </c>
      <c r="V40" s="7">
        <v>96.97</v>
      </c>
      <c r="W40" s="7">
        <f t="shared" ref="W40:W47" si="7">U40*V40</f>
        <v>15.912777</v>
      </c>
      <c r="X40" s="7"/>
      <c r="Y40" s="7"/>
      <c r="Z40" s="12"/>
      <c r="AA40" s="12"/>
      <c r="AB40" s="12"/>
    </row>
    <row r="41" spans="1:28" x14ac:dyDescent="0.25">
      <c r="A41" s="3"/>
      <c r="B41" s="3" t="s">
        <v>364</v>
      </c>
      <c r="C41" s="3"/>
      <c r="D41" s="3"/>
      <c r="E41" s="12"/>
      <c r="F41" s="12"/>
      <c r="G41" s="3"/>
      <c r="H41" s="3" t="s">
        <v>16</v>
      </c>
      <c r="I41" s="3">
        <v>17.613700000000001</v>
      </c>
      <c r="J41" s="7">
        <v>1118</v>
      </c>
      <c r="K41" s="7">
        <f t="shared" si="6"/>
        <v>19692.116600000001</v>
      </c>
      <c r="L41" s="3"/>
      <c r="M41" s="3"/>
      <c r="N41" s="3"/>
      <c r="O41" s="3"/>
      <c r="P41" s="7"/>
      <c r="Q41" s="7"/>
      <c r="R41" s="3"/>
      <c r="S41" s="3"/>
      <c r="T41" s="3" t="s">
        <v>16</v>
      </c>
      <c r="U41" s="44">
        <v>1.2585</v>
      </c>
      <c r="V41" s="7">
        <v>96.97</v>
      </c>
      <c r="W41" s="7">
        <f t="shared" si="7"/>
        <v>122.036745</v>
      </c>
      <c r="X41" s="7"/>
      <c r="Y41" s="7"/>
      <c r="Z41" s="12"/>
      <c r="AA41" s="12"/>
      <c r="AB41" s="12"/>
    </row>
    <row r="42" spans="1:28" s="4" customFormat="1" x14ac:dyDescent="0.25">
      <c r="A42" s="3"/>
      <c r="B42" s="3"/>
      <c r="C42" s="3"/>
      <c r="D42" s="3"/>
      <c r="E42" s="12"/>
      <c r="F42" s="12"/>
      <c r="G42" s="3"/>
      <c r="H42" s="3" t="s">
        <v>115</v>
      </c>
      <c r="I42" s="3">
        <v>6.7774000000000001</v>
      </c>
      <c r="J42" s="7">
        <v>980</v>
      </c>
      <c r="K42" s="7">
        <f t="shared" si="6"/>
        <v>6641.8519999999999</v>
      </c>
      <c r="L42" s="3"/>
      <c r="M42" s="3"/>
      <c r="N42" s="3"/>
      <c r="O42" s="3"/>
      <c r="P42" s="7"/>
      <c r="Q42" s="7"/>
      <c r="R42" s="3"/>
      <c r="S42" s="3"/>
      <c r="T42" s="3" t="s">
        <v>17</v>
      </c>
      <c r="U42" s="44">
        <v>0.36149999999999999</v>
      </c>
      <c r="V42" s="7">
        <v>96.97</v>
      </c>
      <c r="W42" s="7">
        <f t="shared" si="7"/>
        <v>35.054654999999997</v>
      </c>
      <c r="X42" s="7"/>
      <c r="Y42" s="7"/>
      <c r="Z42" s="12"/>
      <c r="AA42" s="12"/>
      <c r="AB42" s="12"/>
    </row>
    <row r="43" spans="1:28" s="4" customFormat="1" x14ac:dyDescent="0.25">
      <c r="A43" s="3"/>
      <c r="B43" s="3"/>
      <c r="C43" s="3"/>
      <c r="D43" s="3"/>
      <c r="E43" s="12"/>
      <c r="F43" s="12"/>
      <c r="G43" s="3"/>
      <c r="H43" s="3" t="s">
        <v>116</v>
      </c>
      <c r="I43" s="3">
        <v>17.809100000000001</v>
      </c>
      <c r="J43" s="7">
        <v>952</v>
      </c>
      <c r="K43" s="7">
        <f t="shared" si="6"/>
        <v>16954.263200000001</v>
      </c>
      <c r="L43" s="3"/>
      <c r="M43" s="3"/>
      <c r="N43" s="3"/>
      <c r="O43" s="3"/>
      <c r="P43" s="7"/>
      <c r="Q43" s="7"/>
      <c r="R43" s="3"/>
      <c r="S43" s="3"/>
      <c r="T43" s="3" t="s">
        <v>115</v>
      </c>
      <c r="U43" s="44">
        <v>0.1963</v>
      </c>
      <c r="V43" s="7">
        <v>96.97</v>
      </c>
      <c r="W43" s="7">
        <f t="shared" si="7"/>
        <v>19.035211</v>
      </c>
      <c r="X43" s="7"/>
      <c r="Y43" s="7"/>
      <c r="Z43" s="12"/>
      <c r="AA43" s="12"/>
      <c r="AB43" s="12"/>
    </row>
    <row r="44" spans="1:28" s="4" customFormat="1" x14ac:dyDescent="0.25">
      <c r="A44" s="3"/>
      <c r="B44" s="3"/>
      <c r="C44" s="3"/>
      <c r="D44" s="3"/>
      <c r="E44" s="12"/>
      <c r="F44" s="12"/>
      <c r="G44" s="3"/>
      <c r="H44" s="3" t="s">
        <v>40</v>
      </c>
      <c r="I44" s="3">
        <v>3.2959000000000001</v>
      </c>
      <c r="J44" s="7">
        <v>552</v>
      </c>
      <c r="K44" s="7">
        <f t="shared" si="6"/>
        <v>1819.3368</v>
      </c>
      <c r="L44" s="3"/>
      <c r="M44" s="3"/>
      <c r="N44" s="3"/>
      <c r="O44" s="3"/>
      <c r="P44" s="7"/>
      <c r="Q44" s="7"/>
      <c r="R44" s="3"/>
      <c r="S44" s="3"/>
      <c r="T44" s="3" t="s">
        <v>116</v>
      </c>
      <c r="U44" s="44">
        <v>1.4117</v>
      </c>
      <c r="V44" s="7">
        <v>96.97</v>
      </c>
      <c r="W44" s="7">
        <f t="shared" si="7"/>
        <v>136.892549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274</v>
      </c>
      <c r="I45" s="3">
        <v>4.0968</v>
      </c>
      <c r="J45" s="7">
        <v>980</v>
      </c>
      <c r="K45" s="7">
        <f t="shared" si="6"/>
        <v>4014.864</v>
      </c>
      <c r="L45" s="3"/>
      <c r="M45" s="3"/>
      <c r="N45" s="3"/>
      <c r="O45" s="3"/>
      <c r="P45" s="7"/>
      <c r="Q45" s="7"/>
      <c r="R45" s="3"/>
      <c r="S45" s="3"/>
      <c r="T45" s="3" t="s">
        <v>40</v>
      </c>
      <c r="U45" s="44">
        <v>2.5399999999999999E-2</v>
      </c>
      <c r="V45" s="7">
        <v>96.97</v>
      </c>
      <c r="W45" s="7">
        <f t="shared" si="7"/>
        <v>2.4630380000000001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166</v>
      </c>
      <c r="I46" s="3">
        <v>9.5100000000000004E-2</v>
      </c>
      <c r="J46" s="7">
        <v>331</v>
      </c>
      <c r="K46" s="7">
        <f t="shared" si="6"/>
        <v>31.478100000000001</v>
      </c>
      <c r="L46" s="3"/>
      <c r="M46" s="3"/>
      <c r="N46" s="3"/>
      <c r="O46" s="3"/>
      <c r="P46" s="7"/>
      <c r="Q46" s="7"/>
      <c r="R46" s="3"/>
      <c r="S46" s="3"/>
      <c r="T46" s="3" t="s">
        <v>274</v>
      </c>
      <c r="U46" s="44">
        <v>1.9199999999999998E-2</v>
      </c>
      <c r="V46" s="7">
        <v>96.97</v>
      </c>
      <c r="W46" s="7">
        <f t="shared" si="7"/>
        <v>1.8618239999999999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 t="s">
        <v>117</v>
      </c>
      <c r="H47" s="3" t="s">
        <v>271</v>
      </c>
      <c r="I47" s="3">
        <v>5.45E-2</v>
      </c>
      <c r="J47" s="7">
        <v>83</v>
      </c>
      <c r="K47" s="7">
        <f t="shared" si="6"/>
        <v>4.5235000000000003</v>
      </c>
      <c r="L47" s="3"/>
      <c r="M47" s="3"/>
      <c r="N47" s="3"/>
      <c r="O47" s="3"/>
      <c r="P47" s="7"/>
      <c r="Q47" s="7"/>
      <c r="R47" s="3"/>
      <c r="S47" s="3"/>
      <c r="T47" s="3" t="s">
        <v>166</v>
      </c>
      <c r="U47" s="44">
        <v>2.5485000000000002</v>
      </c>
      <c r="V47" s="7">
        <v>96.97</v>
      </c>
      <c r="W47" s="7">
        <f t="shared" si="7"/>
        <v>247.12804500000001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>
        <f>SUM(I39:I47)</f>
        <v>96.256700000000023</v>
      </c>
      <c r="J48" s="7"/>
      <c r="K48" s="7">
        <f>SUM(K39:K47)</f>
        <v>100753.39899999999</v>
      </c>
      <c r="L48" s="3"/>
      <c r="M48" s="3"/>
      <c r="N48" s="3"/>
      <c r="O48" s="3">
        <f>O39+O40</f>
        <v>2.0688</v>
      </c>
      <c r="P48" s="7"/>
      <c r="Q48" s="7">
        <f>Q39+Q40</f>
        <v>405.48480000000001</v>
      </c>
      <c r="R48" s="3"/>
      <c r="S48" s="3"/>
      <c r="T48" s="3"/>
      <c r="U48" s="44">
        <f>SUM(U39:U47)</f>
        <v>6.6745000000000001</v>
      </c>
      <c r="V48" s="7"/>
      <c r="W48" s="7">
        <f>SUM(W39:W47)</f>
        <v>647.22626500000001</v>
      </c>
      <c r="X48" s="7"/>
      <c r="Y48" s="7">
        <f>K48+Q48+W48</f>
        <v>101806.110065</v>
      </c>
      <c r="Z48" s="12">
        <v>101800</v>
      </c>
      <c r="AA48" s="12">
        <v>100800</v>
      </c>
      <c r="AB48" s="12">
        <f>Z48-AA48</f>
        <v>1000</v>
      </c>
    </row>
    <row r="49" spans="1:28" x14ac:dyDescent="0.25">
      <c r="A49" s="29"/>
      <c r="B49" s="29"/>
      <c r="C49" s="29"/>
      <c r="D49" s="29"/>
      <c r="E49" s="33"/>
      <c r="F49" s="33"/>
      <c r="G49" s="29"/>
      <c r="H49" s="29"/>
      <c r="I49" s="29"/>
      <c r="J49" s="19"/>
      <c r="K49" s="19"/>
      <c r="L49" s="29"/>
      <c r="M49" s="29"/>
      <c r="N49" s="29"/>
      <c r="O49" s="29"/>
      <c r="P49" s="19"/>
      <c r="Q49" s="19"/>
      <c r="R49" s="29"/>
      <c r="S49" s="29"/>
      <c r="T49" s="29"/>
      <c r="U49" s="45"/>
      <c r="V49" s="19"/>
      <c r="W49" s="19"/>
      <c r="X49" s="19"/>
      <c r="Y49" s="19"/>
      <c r="Z49" s="33"/>
      <c r="AA49" s="33"/>
      <c r="AB49" s="33"/>
    </row>
    <row r="50" spans="1:28" x14ac:dyDescent="0.25">
      <c r="A50" s="3" t="s">
        <v>365</v>
      </c>
      <c r="B50" s="3" t="s">
        <v>366</v>
      </c>
      <c r="C50" s="3" t="s">
        <v>169</v>
      </c>
      <c r="D50" s="3">
        <v>25.46</v>
      </c>
      <c r="E50" s="12">
        <v>5200</v>
      </c>
      <c r="F50" s="12"/>
      <c r="G50" s="3">
        <v>3.6095000000000002</v>
      </c>
      <c r="H50" s="3" t="s">
        <v>160</v>
      </c>
      <c r="I50" s="3">
        <v>3.1755</v>
      </c>
      <c r="J50" s="7">
        <v>1104</v>
      </c>
      <c r="K50" s="7">
        <f>I50*J50</f>
        <v>3505.752</v>
      </c>
      <c r="L50" s="3"/>
      <c r="M50" s="3">
        <v>5.0666000000000002</v>
      </c>
      <c r="N50" s="3" t="s">
        <v>274</v>
      </c>
      <c r="O50" s="3">
        <v>0.2087</v>
      </c>
      <c r="P50" s="7">
        <v>196</v>
      </c>
      <c r="Q50" s="7">
        <f>O50*P50</f>
        <v>40.905200000000001</v>
      </c>
      <c r="R50" s="3"/>
      <c r="S50" s="3">
        <v>16.783899999999999</v>
      </c>
      <c r="T50" s="3" t="s">
        <v>160</v>
      </c>
      <c r="U50" s="44">
        <v>11.2029</v>
      </c>
      <c r="V50" s="7">
        <v>96.97</v>
      </c>
      <c r="W50" s="7">
        <f>U50*V50</f>
        <v>1086.3452130000001</v>
      </c>
      <c r="X50" s="7"/>
      <c r="Y50" s="7"/>
      <c r="Z50" s="12"/>
      <c r="AA50" s="12"/>
      <c r="AB50" s="12"/>
    </row>
    <row r="51" spans="1:28" x14ac:dyDescent="0.25">
      <c r="A51" s="3"/>
      <c r="B51" s="3" t="s">
        <v>367</v>
      </c>
      <c r="C51" s="3"/>
      <c r="D51" s="3"/>
      <c r="E51" s="12"/>
      <c r="F51" s="12"/>
      <c r="G51" s="3"/>
      <c r="H51" s="3" t="s">
        <v>16</v>
      </c>
      <c r="I51" s="3">
        <v>7.6700000000000004E-2</v>
      </c>
      <c r="J51" s="7">
        <v>1118</v>
      </c>
      <c r="K51" s="7">
        <f t="shared" ref="K51" si="8">I51*J51</f>
        <v>85.750600000000006</v>
      </c>
      <c r="L51" s="3"/>
      <c r="M51" s="3" t="s">
        <v>117</v>
      </c>
      <c r="N51" s="3" t="s">
        <v>271</v>
      </c>
      <c r="O51" s="3">
        <v>4.8578999999999999</v>
      </c>
      <c r="P51" s="7">
        <v>196</v>
      </c>
      <c r="Q51" s="7">
        <f>O51*P51</f>
        <v>952.14839999999992</v>
      </c>
      <c r="R51" s="3"/>
      <c r="S51" s="3"/>
      <c r="T51" s="3" t="s">
        <v>162</v>
      </c>
      <c r="U51" s="44">
        <v>1.7383</v>
      </c>
      <c r="V51" s="7">
        <v>96.97</v>
      </c>
      <c r="W51" s="7">
        <f t="shared" ref="W51:W56" si="9">U51*V51</f>
        <v>168.562951</v>
      </c>
      <c r="X51" s="7"/>
      <c r="Y51" s="7"/>
      <c r="Z51" s="12"/>
      <c r="AA51" s="12"/>
      <c r="AB51" s="12"/>
    </row>
    <row r="52" spans="1:28" x14ac:dyDescent="0.25">
      <c r="A52" s="3"/>
      <c r="B52" s="3" t="s">
        <v>368</v>
      </c>
      <c r="C52" s="3"/>
      <c r="D52" s="3"/>
      <c r="E52" s="12"/>
      <c r="F52" s="12"/>
      <c r="G52" s="3"/>
      <c r="H52" s="3" t="s">
        <v>274</v>
      </c>
      <c r="I52" s="3">
        <v>0.35730000000000001</v>
      </c>
      <c r="J52" s="7">
        <v>980</v>
      </c>
      <c r="K52" s="7">
        <f>I52*J52</f>
        <v>350.154</v>
      </c>
      <c r="L52" s="3"/>
      <c r="M52" s="3"/>
      <c r="N52" s="3"/>
      <c r="O52" s="3"/>
      <c r="P52" s="7"/>
      <c r="Q52" s="7"/>
      <c r="R52" s="3"/>
      <c r="S52" s="3"/>
      <c r="T52" s="3" t="s">
        <v>16</v>
      </c>
      <c r="U52" s="44">
        <v>0.25779999999999997</v>
      </c>
      <c r="V52" s="7">
        <v>96.97</v>
      </c>
      <c r="W52" s="7">
        <f t="shared" si="9"/>
        <v>24.998865999999996</v>
      </c>
      <c r="X52" s="7"/>
      <c r="Y52" s="7"/>
      <c r="Z52" s="12"/>
      <c r="AA52" s="12"/>
      <c r="AB52" s="12"/>
    </row>
    <row r="53" spans="1:28" x14ac:dyDescent="0.25">
      <c r="A53" s="3"/>
      <c r="B53" s="3" t="s">
        <v>369</v>
      </c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 t="s">
        <v>116</v>
      </c>
      <c r="U53" s="44">
        <v>1.4772000000000001</v>
      </c>
      <c r="V53" s="7">
        <v>96.97</v>
      </c>
      <c r="W53" s="7">
        <f t="shared" si="9"/>
        <v>143.24408400000002</v>
      </c>
      <c r="X53" s="7"/>
      <c r="Y53" s="7"/>
      <c r="Z53" s="12"/>
      <c r="AA53" s="12"/>
      <c r="AB53" s="12"/>
    </row>
    <row r="54" spans="1:28" s="4" customFormat="1" x14ac:dyDescent="0.25">
      <c r="A54" s="3"/>
      <c r="B54" s="3" t="s">
        <v>364</v>
      </c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 t="s">
        <v>274</v>
      </c>
      <c r="U54" s="44">
        <v>0.60019999999999996</v>
      </c>
      <c r="V54" s="7">
        <v>96.97</v>
      </c>
      <c r="W54" s="7">
        <f t="shared" si="9"/>
        <v>58.201393999999993</v>
      </c>
      <c r="X54" s="7"/>
      <c r="Y54" s="7"/>
      <c r="Z54" s="12"/>
      <c r="AA54" s="12"/>
      <c r="AB54" s="12"/>
    </row>
    <row r="55" spans="1:28" s="4" customFormat="1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 t="s">
        <v>275</v>
      </c>
      <c r="U55" s="44">
        <v>1.466</v>
      </c>
      <c r="V55" s="7">
        <v>96.97</v>
      </c>
      <c r="W55" s="7">
        <f t="shared" si="9"/>
        <v>142.15801999999999</v>
      </c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 t="s">
        <v>117</v>
      </c>
      <c r="T56" s="3" t="s">
        <v>271</v>
      </c>
      <c r="U56" s="44">
        <v>4.1500000000000002E-2</v>
      </c>
      <c r="V56" s="7">
        <v>96.97</v>
      </c>
      <c r="W56" s="7">
        <f t="shared" si="9"/>
        <v>4.0242550000000001</v>
      </c>
      <c r="X56" s="7"/>
      <c r="Y56" s="7"/>
      <c r="Z56" s="12"/>
      <c r="AA56" s="12"/>
      <c r="AB56" s="12"/>
    </row>
    <row r="57" spans="1:28" x14ac:dyDescent="0.25">
      <c r="A57" s="3" t="s">
        <v>145</v>
      </c>
      <c r="B57" s="3"/>
      <c r="C57" s="3"/>
      <c r="D57" s="3"/>
      <c r="E57" s="12"/>
      <c r="F57" s="12"/>
      <c r="G57" s="3"/>
      <c r="H57" s="3"/>
      <c r="I57" s="3">
        <f>I50+I51+I52</f>
        <v>3.6095000000000002</v>
      </c>
      <c r="J57" s="7"/>
      <c r="K57" s="7">
        <f>K50+K51+K52</f>
        <v>3941.6565999999998</v>
      </c>
      <c r="L57" s="3"/>
      <c r="M57" s="3"/>
      <c r="N57" s="3"/>
      <c r="O57" s="3">
        <f>O50+O51</f>
        <v>5.0666000000000002</v>
      </c>
      <c r="P57" s="7"/>
      <c r="Q57" s="7">
        <f>Q50+Q51</f>
        <v>993.05359999999996</v>
      </c>
      <c r="R57" s="3"/>
      <c r="S57" s="3"/>
      <c r="T57" s="3"/>
      <c r="U57" s="44">
        <f>SUM(U50:U56)</f>
        <v>16.783899999999999</v>
      </c>
      <c r="V57" s="7"/>
      <c r="W57" s="7">
        <f>SUM(W50:W56)</f>
        <v>1627.5347829999998</v>
      </c>
      <c r="X57" s="7"/>
      <c r="Y57" s="7">
        <f>K57+Q57+W57</f>
        <v>6562.2449829999996</v>
      </c>
      <c r="Z57" s="12">
        <v>6600</v>
      </c>
      <c r="AA57" s="12">
        <v>5200</v>
      </c>
      <c r="AB57" s="12">
        <f>Z57-AA57</f>
        <v>1400</v>
      </c>
    </row>
    <row r="58" spans="1:28" x14ac:dyDescent="0.25">
      <c r="A58" s="29"/>
      <c r="B58" s="29"/>
      <c r="C58" s="29"/>
      <c r="D58" s="29"/>
      <c r="E58" s="33"/>
      <c r="F58" s="33"/>
      <c r="G58" s="29"/>
      <c r="H58" s="29"/>
      <c r="I58" s="29"/>
      <c r="J58" s="19"/>
      <c r="K58" s="19"/>
      <c r="L58" s="29"/>
      <c r="M58" s="29"/>
      <c r="N58" s="29"/>
      <c r="O58" s="29"/>
      <c r="P58" s="19"/>
      <c r="Q58" s="19"/>
      <c r="R58" s="29"/>
      <c r="S58" s="29"/>
      <c r="T58" s="29"/>
      <c r="U58" s="45"/>
      <c r="V58" s="19"/>
      <c r="W58" s="19"/>
      <c r="X58" s="19"/>
      <c r="Y58" s="19"/>
      <c r="Z58" s="33"/>
      <c r="AA58" s="33"/>
      <c r="AB58" s="33"/>
    </row>
    <row r="59" spans="1:28" x14ac:dyDescent="0.25">
      <c r="A59" s="3" t="s">
        <v>370</v>
      </c>
      <c r="B59" s="3" t="s">
        <v>371</v>
      </c>
      <c r="C59" s="3" t="s">
        <v>169</v>
      </c>
      <c r="D59" s="3">
        <v>150</v>
      </c>
      <c r="E59" s="12">
        <v>88500</v>
      </c>
      <c r="F59" s="12"/>
      <c r="G59" s="3">
        <v>78.355500000000006</v>
      </c>
      <c r="H59" s="3" t="s">
        <v>161</v>
      </c>
      <c r="I59" s="3">
        <v>17.855399999999999</v>
      </c>
      <c r="J59" s="7">
        <v>1228</v>
      </c>
      <c r="K59" s="7">
        <f>I59*J59</f>
        <v>21926.431199999999</v>
      </c>
      <c r="L59" s="3"/>
      <c r="M59" s="3">
        <v>37.911900000000003</v>
      </c>
      <c r="N59" s="3" t="s">
        <v>115</v>
      </c>
      <c r="O59" s="3">
        <v>4.4661</v>
      </c>
      <c r="P59" s="7">
        <v>196</v>
      </c>
      <c r="Q59" s="7">
        <f>O59*P59</f>
        <v>875.35559999999998</v>
      </c>
      <c r="R59" s="3"/>
      <c r="S59" s="3">
        <v>33.732599999999998</v>
      </c>
      <c r="T59" s="3" t="s">
        <v>16</v>
      </c>
      <c r="U59" s="44">
        <v>6.1499999999999999E-2</v>
      </c>
      <c r="V59" s="7">
        <v>96.97</v>
      </c>
      <c r="W59" s="7">
        <f>U59*V59</f>
        <v>5.9636550000000002</v>
      </c>
      <c r="X59" s="7"/>
      <c r="Y59" s="7"/>
      <c r="Z59" s="12"/>
      <c r="AA59" s="12"/>
      <c r="AB59" s="12"/>
    </row>
    <row r="60" spans="1:28" x14ac:dyDescent="0.25">
      <c r="A60" s="3"/>
      <c r="B60" s="3" t="s">
        <v>359</v>
      </c>
      <c r="C60" s="3"/>
      <c r="D60" s="3"/>
      <c r="E60" s="12"/>
      <c r="F60" s="12"/>
      <c r="G60" s="3"/>
      <c r="H60" s="3" t="s">
        <v>16</v>
      </c>
      <c r="I60" s="3">
        <v>5.3448000000000002</v>
      </c>
      <c r="J60" s="7">
        <v>1118</v>
      </c>
      <c r="K60" s="7">
        <f t="shared" ref="K60:K68" si="10">I60*J60</f>
        <v>5975.4864000000007</v>
      </c>
      <c r="L60" s="3"/>
      <c r="M60" s="3"/>
      <c r="N60" s="3" t="s">
        <v>283</v>
      </c>
      <c r="O60" s="3">
        <v>9.0906000000000002</v>
      </c>
      <c r="P60" s="7">
        <v>196</v>
      </c>
      <c r="Q60" s="7">
        <f t="shared" ref="Q60:Q64" si="11">O60*P60</f>
        <v>1781.7576000000001</v>
      </c>
      <c r="R60" s="3"/>
      <c r="S60" s="3"/>
      <c r="T60" s="3" t="s">
        <v>17</v>
      </c>
      <c r="U60" s="44">
        <v>0.65159999999999996</v>
      </c>
      <c r="V60" s="7">
        <v>96.97</v>
      </c>
      <c r="W60" s="7">
        <f t="shared" ref="W60:W67" si="12">U60*V60</f>
        <v>63.185651999999997</v>
      </c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 t="s">
        <v>17</v>
      </c>
      <c r="I61" s="3">
        <v>7.5477999999999996</v>
      </c>
      <c r="J61" s="7">
        <v>842</v>
      </c>
      <c r="K61" s="7">
        <f t="shared" si="10"/>
        <v>6355.2475999999997</v>
      </c>
      <c r="L61" s="3"/>
      <c r="M61" s="3"/>
      <c r="N61" s="3" t="s">
        <v>108</v>
      </c>
      <c r="O61" s="3">
        <v>5.4813999999999998</v>
      </c>
      <c r="P61" s="7">
        <v>196</v>
      </c>
      <c r="Q61" s="7">
        <f t="shared" si="11"/>
        <v>1074.3543999999999</v>
      </c>
      <c r="R61" s="3"/>
      <c r="S61" s="3"/>
      <c r="T61" s="3" t="s">
        <v>116</v>
      </c>
      <c r="U61" s="44">
        <v>1.0254000000000001</v>
      </c>
      <c r="V61" s="7">
        <v>96.97</v>
      </c>
      <c r="W61" s="7">
        <f t="shared" si="12"/>
        <v>99.43303800000001</v>
      </c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 t="s">
        <v>115</v>
      </c>
      <c r="I62" s="3">
        <v>17.898599999999998</v>
      </c>
      <c r="J62" s="7">
        <v>980</v>
      </c>
      <c r="K62" s="7">
        <f t="shared" si="10"/>
        <v>17540.627999999997</v>
      </c>
      <c r="L62" s="3"/>
      <c r="M62" s="3"/>
      <c r="N62" s="3" t="s">
        <v>166</v>
      </c>
      <c r="O62" s="3">
        <v>15.1839</v>
      </c>
      <c r="P62" s="7">
        <v>196</v>
      </c>
      <c r="Q62" s="7">
        <f t="shared" si="11"/>
        <v>2976.0443999999998</v>
      </c>
      <c r="R62" s="3"/>
      <c r="S62" s="3"/>
      <c r="T62" s="3" t="s">
        <v>283</v>
      </c>
      <c r="U62" s="44">
        <v>0.40539999999999998</v>
      </c>
      <c r="V62" s="7">
        <v>96.97</v>
      </c>
      <c r="W62" s="7">
        <f t="shared" si="12"/>
        <v>39.311637999999995</v>
      </c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 t="s">
        <v>116</v>
      </c>
      <c r="I63" s="3">
        <v>14.126899999999999</v>
      </c>
      <c r="J63" s="7">
        <v>952</v>
      </c>
      <c r="K63" s="7">
        <f t="shared" si="10"/>
        <v>13448.808799999999</v>
      </c>
      <c r="L63" s="3"/>
      <c r="M63" s="3"/>
      <c r="N63" s="3" t="s">
        <v>372</v>
      </c>
      <c r="O63" s="3">
        <v>3.6698</v>
      </c>
      <c r="P63" s="7">
        <v>196</v>
      </c>
      <c r="Q63" s="7">
        <f t="shared" si="11"/>
        <v>719.2808</v>
      </c>
      <c r="R63" s="3"/>
      <c r="S63" s="3"/>
      <c r="T63" s="3" t="s">
        <v>108</v>
      </c>
      <c r="U63" s="44">
        <v>6.3299999999999995E-2</v>
      </c>
      <c r="V63" s="7">
        <v>96.97</v>
      </c>
      <c r="W63" s="7">
        <f t="shared" si="12"/>
        <v>6.1382009999999996</v>
      </c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 t="s">
        <v>283</v>
      </c>
      <c r="I64" s="3">
        <v>9.5573999999999995</v>
      </c>
      <c r="J64" s="7">
        <v>718</v>
      </c>
      <c r="K64" s="7">
        <f t="shared" si="10"/>
        <v>6862.2131999999992</v>
      </c>
      <c r="L64" s="3"/>
      <c r="M64" s="3" t="s">
        <v>117</v>
      </c>
      <c r="N64" s="3" t="s">
        <v>271</v>
      </c>
      <c r="O64" s="3">
        <v>2.01E-2</v>
      </c>
      <c r="P64" s="7">
        <v>196</v>
      </c>
      <c r="Q64" s="7">
        <f t="shared" si="11"/>
        <v>3.9396</v>
      </c>
      <c r="R64" s="3"/>
      <c r="S64" s="3"/>
      <c r="T64" s="3" t="s">
        <v>274</v>
      </c>
      <c r="U64" s="44">
        <v>0.14530000000000001</v>
      </c>
      <c r="V64" s="7">
        <v>96.97</v>
      </c>
      <c r="W64" s="7">
        <f t="shared" si="12"/>
        <v>14.089741000000002</v>
      </c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 t="s">
        <v>274</v>
      </c>
      <c r="I65" s="3">
        <v>0.35010000000000002</v>
      </c>
      <c r="J65" s="7">
        <v>980</v>
      </c>
      <c r="K65" s="7">
        <f t="shared" si="10"/>
        <v>343.09800000000001</v>
      </c>
      <c r="L65" s="3"/>
      <c r="M65" s="3"/>
      <c r="N65" s="3"/>
      <c r="O65" s="3"/>
      <c r="P65" s="7"/>
      <c r="Q65" s="7"/>
      <c r="R65" s="3"/>
      <c r="S65" s="3"/>
      <c r="T65" s="3" t="s">
        <v>166</v>
      </c>
      <c r="U65" s="44">
        <v>0.61029999999999995</v>
      </c>
      <c r="V65" s="7">
        <v>96.97</v>
      </c>
      <c r="W65" s="7">
        <f t="shared" si="12"/>
        <v>59.180790999999992</v>
      </c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 t="s">
        <v>275</v>
      </c>
      <c r="I66" s="3">
        <v>1.0172000000000001</v>
      </c>
      <c r="J66" s="7">
        <v>718</v>
      </c>
      <c r="K66" s="7">
        <f t="shared" si="10"/>
        <v>730.34960000000012</v>
      </c>
      <c r="L66" s="3"/>
      <c r="M66" s="3"/>
      <c r="N66" s="3"/>
      <c r="O66" s="3"/>
      <c r="P66" s="7"/>
      <c r="Q66" s="7"/>
      <c r="R66" s="3"/>
      <c r="S66" s="3"/>
      <c r="T66" s="3" t="s">
        <v>372</v>
      </c>
      <c r="U66" s="44">
        <v>0.17599999999999999</v>
      </c>
      <c r="V66" s="7">
        <v>96.97</v>
      </c>
      <c r="W66" s="7">
        <f t="shared" si="12"/>
        <v>17.06672</v>
      </c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 t="s">
        <v>372</v>
      </c>
      <c r="I67" s="3">
        <v>3.7564000000000002</v>
      </c>
      <c r="J67" s="7">
        <v>1380</v>
      </c>
      <c r="K67" s="7">
        <f t="shared" si="10"/>
        <v>5183.8320000000003</v>
      </c>
      <c r="L67" s="3"/>
      <c r="M67" s="3"/>
      <c r="N67" s="3"/>
      <c r="O67" s="3"/>
      <c r="P67" s="7"/>
      <c r="Q67" s="7"/>
      <c r="R67" s="3"/>
      <c r="S67" s="3" t="s">
        <v>117</v>
      </c>
      <c r="T67" s="3" t="s">
        <v>271</v>
      </c>
      <c r="U67" s="44">
        <v>30.593800000000002</v>
      </c>
      <c r="V67" s="7">
        <v>96.97</v>
      </c>
      <c r="W67" s="7">
        <f t="shared" si="12"/>
        <v>2966.6807860000004</v>
      </c>
      <c r="X67" s="7"/>
      <c r="Y67" s="7"/>
      <c r="Z67" s="12"/>
      <c r="AA67" s="12"/>
      <c r="AB67" s="12"/>
    </row>
    <row r="68" spans="1:29" x14ac:dyDescent="0.25">
      <c r="A68" s="3"/>
      <c r="B68" s="3"/>
      <c r="C68" s="3"/>
      <c r="D68" s="3"/>
      <c r="E68" s="12"/>
      <c r="F68" s="12"/>
      <c r="G68" s="3" t="s">
        <v>117</v>
      </c>
      <c r="H68" s="3" t="s">
        <v>271</v>
      </c>
      <c r="I68" s="3">
        <v>0.90090000000000003</v>
      </c>
      <c r="J68" s="7">
        <v>83</v>
      </c>
      <c r="K68" s="7">
        <f t="shared" si="10"/>
        <v>74.774699999999996</v>
      </c>
      <c r="L68" s="3"/>
      <c r="M68" s="3"/>
      <c r="N68" s="3"/>
      <c r="O68" s="3"/>
      <c r="P68" s="7"/>
      <c r="Q68" s="7"/>
      <c r="R68" s="3"/>
      <c r="S68" s="3"/>
      <c r="T68" s="3"/>
      <c r="U68" s="44"/>
      <c r="V68" s="7"/>
      <c r="W68" s="7"/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>
        <f>SUM(I59:I68)</f>
        <v>78.355499999999978</v>
      </c>
      <c r="J69" s="7"/>
      <c r="K69" s="7">
        <f>SUM(K59:K68)</f>
        <v>78440.869499999986</v>
      </c>
      <c r="L69" s="3"/>
      <c r="M69" s="3"/>
      <c r="N69" s="3"/>
      <c r="O69" s="3">
        <f>SUM(O59:O64)</f>
        <v>37.911900000000003</v>
      </c>
      <c r="P69" s="7"/>
      <c r="Q69" s="7">
        <f>SUM(Q59:Q64)</f>
        <v>7430.732399999999</v>
      </c>
      <c r="R69" s="3"/>
      <c r="S69" s="3"/>
      <c r="T69" s="3"/>
      <c r="U69" s="44">
        <f>SUM(U59:U67)</f>
        <v>33.732600000000005</v>
      </c>
      <c r="V69" s="7"/>
      <c r="W69" s="7">
        <f>SUM(W59:W67)</f>
        <v>3271.0502220000003</v>
      </c>
      <c r="X69" s="7"/>
      <c r="Y69" s="7">
        <f>K69+Q69+W69</f>
        <v>89142.652121999985</v>
      </c>
      <c r="Z69" s="12">
        <v>89100</v>
      </c>
      <c r="AA69" s="12">
        <v>88500</v>
      </c>
      <c r="AB69" s="12">
        <f>Z69-AA69</f>
        <v>600</v>
      </c>
      <c r="AC69" s="4"/>
    </row>
    <row r="70" spans="1:29" x14ac:dyDescent="0.25">
      <c r="A70" s="29"/>
      <c r="B70" s="29"/>
      <c r="C70" s="29"/>
      <c r="D70" s="29"/>
      <c r="E70" s="33"/>
      <c r="F70" s="33"/>
      <c r="G70" s="29"/>
      <c r="H70" s="29"/>
      <c r="I70" s="29"/>
      <c r="J70" s="19"/>
      <c r="K70" s="19"/>
      <c r="L70" s="29"/>
      <c r="M70" s="29"/>
      <c r="N70" s="29"/>
      <c r="O70" s="29"/>
      <c r="P70" s="19"/>
      <c r="Q70" s="19"/>
      <c r="R70" s="29"/>
      <c r="S70" s="29"/>
      <c r="T70" s="29"/>
      <c r="U70" s="45"/>
      <c r="V70" s="19"/>
      <c r="W70" s="19"/>
      <c r="X70" s="19"/>
      <c r="Y70" s="19"/>
      <c r="Z70" s="33"/>
      <c r="AA70" s="33"/>
      <c r="AB70" s="33"/>
      <c r="AC70" s="4"/>
    </row>
    <row r="71" spans="1:29" x14ac:dyDescent="0.25">
      <c r="A71" s="3" t="s">
        <v>373</v>
      </c>
      <c r="B71" s="3" t="s">
        <v>374</v>
      </c>
      <c r="C71" s="3" t="s">
        <v>169</v>
      </c>
      <c r="D71" s="3">
        <v>155.97</v>
      </c>
      <c r="E71" s="12">
        <v>141400</v>
      </c>
      <c r="F71" s="12"/>
      <c r="G71" s="3">
        <v>155.97</v>
      </c>
      <c r="H71" s="3" t="s">
        <v>106</v>
      </c>
      <c r="I71" s="3">
        <v>41.430399999999999</v>
      </c>
      <c r="J71" s="7">
        <v>704</v>
      </c>
      <c r="K71" s="7">
        <f>I71*J71</f>
        <v>29167.0016</v>
      </c>
      <c r="L71" s="3"/>
      <c r="M71" s="3"/>
      <c r="N71" s="3"/>
      <c r="O71" s="3"/>
      <c r="P71" s="7"/>
      <c r="Q71" s="7"/>
      <c r="R71" s="3"/>
      <c r="S71" s="3"/>
      <c r="T71" s="3"/>
      <c r="U71" s="44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 t="s">
        <v>160</v>
      </c>
      <c r="I72" s="3">
        <v>29.794699999999999</v>
      </c>
      <c r="J72" s="7">
        <v>1104</v>
      </c>
      <c r="K72" s="7">
        <f t="shared" ref="K72:K78" si="13">I72*J72</f>
        <v>32893.3488</v>
      </c>
      <c r="L72" s="3"/>
      <c r="M72" s="3"/>
      <c r="N72" s="3"/>
      <c r="O72" s="3"/>
      <c r="P72" s="7"/>
      <c r="Q72" s="7"/>
      <c r="R72" s="3"/>
      <c r="S72" s="3"/>
      <c r="T72" s="3"/>
      <c r="U72" s="44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 t="s">
        <v>176</v>
      </c>
      <c r="I73" s="3">
        <v>29.411300000000001</v>
      </c>
      <c r="J73" s="7">
        <v>883</v>
      </c>
      <c r="K73" s="7">
        <f t="shared" si="13"/>
        <v>25970.177899999999</v>
      </c>
      <c r="L73" s="3"/>
      <c r="M73" s="3"/>
      <c r="N73" s="3"/>
      <c r="O73" s="3"/>
      <c r="P73" s="7"/>
      <c r="Q73" s="7"/>
      <c r="R73" s="3"/>
      <c r="S73" s="3"/>
      <c r="T73" s="3"/>
      <c r="U73" s="44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 t="s">
        <v>172</v>
      </c>
      <c r="I74" s="3">
        <v>12.834099999999999</v>
      </c>
      <c r="J74" s="7">
        <v>745</v>
      </c>
      <c r="K74" s="7">
        <f t="shared" si="13"/>
        <v>9561.4044999999987</v>
      </c>
      <c r="L74" s="3"/>
      <c r="M74" s="3"/>
      <c r="N74" s="3"/>
      <c r="O74" s="3"/>
      <c r="P74" s="7"/>
      <c r="Q74" s="7"/>
      <c r="R74" s="3"/>
      <c r="S74" s="3"/>
      <c r="T74" s="3"/>
      <c r="U74" s="44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 t="s">
        <v>161</v>
      </c>
      <c r="I75" s="3">
        <v>14.9643</v>
      </c>
      <c r="J75" s="7">
        <v>1228</v>
      </c>
      <c r="K75" s="7">
        <f t="shared" si="13"/>
        <v>18376.160400000001</v>
      </c>
      <c r="L75" s="3"/>
      <c r="M75" s="3"/>
      <c r="N75" s="3"/>
      <c r="O75" s="3"/>
      <c r="P75" s="7"/>
      <c r="Q75" s="7"/>
      <c r="R75" s="3"/>
      <c r="S75" s="3"/>
      <c r="T75" s="3"/>
      <c r="U75" s="44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 t="s">
        <v>375</v>
      </c>
      <c r="I76" s="3">
        <v>1.9419999999999999</v>
      </c>
      <c r="J76" s="7">
        <v>732</v>
      </c>
      <c r="K76" s="7">
        <f t="shared" si="13"/>
        <v>1421.5439999999999</v>
      </c>
      <c r="L76" s="3"/>
      <c r="M76" s="3"/>
      <c r="N76" s="3"/>
      <c r="O76" s="3"/>
      <c r="P76" s="7"/>
      <c r="Q76" s="7"/>
      <c r="R76" s="3"/>
      <c r="S76" s="3"/>
      <c r="T76" s="3"/>
      <c r="U76" s="44"/>
      <c r="V76" s="7"/>
      <c r="W76" s="7"/>
      <c r="X76" s="7"/>
      <c r="Y76" s="7"/>
      <c r="Z76" s="12"/>
      <c r="AA76" s="12"/>
      <c r="AB76" s="12"/>
    </row>
    <row r="77" spans="1:29" x14ac:dyDescent="0.25">
      <c r="A77" s="3"/>
      <c r="B77" s="3"/>
      <c r="C77" s="3"/>
      <c r="D77" s="3"/>
      <c r="E77" s="12"/>
      <c r="F77" s="12"/>
      <c r="G77" s="3"/>
      <c r="H77" s="3" t="s">
        <v>32</v>
      </c>
      <c r="I77" s="3">
        <v>22.4421</v>
      </c>
      <c r="J77" s="7">
        <v>1077</v>
      </c>
      <c r="K77" s="7">
        <f t="shared" si="13"/>
        <v>24170.1417</v>
      </c>
      <c r="L77" s="3"/>
      <c r="M77" s="3"/>
      <c r="N77" s="3"/>
      <c r="O77" s="3"/>
      <c r="P77" s="7"/>
      <c r="Q77" s="7"/>
      <c r="R77" s="3"/>
      <c r="S77" s="3"/>
      <c r="T77" s="3"/>
      <c r="U77" s="44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 t="s">
        <v>63</v>
      </c>
      <c r="I78" s="3">
        <v>3.1511</v>
      </c>
      <c r="J78" s="7">
        <v>386</v>
      </c>
      <c r="K78" s="7">
        <f t="shared" si="13"/>
        <v>1216.3245999999999</v>
      </c>
      <c r="L78" s="3"/>
      <c r="M78" s="3"/>
      <c r="N78" s="3"/>
      <c r="O78" s="3"/>
      <c r="P78" s="7"/>
      <c r="Q78" s="7"/>
      <c r="R78" s="3"/>
      <c r="S78" s="3"/>
      <c r="T78" s="3"/>
      <c r="U78" s="44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>
        <f>SUM(I71:I78)</f>
        <v>155.97000000000003</v>
      </c>
      <c r="J79" s="7"/>
      <c r="K79" s="7">
        <f>SUM(K71:K78)</f>
        <v>142776.1035</v>
      </c>
      <c r="L79" s="3"/>
      <c r="M79" s="3"/>
      <c r="N79" s="3"/>
      <c r="O79" s="3"/>
      <c r="P79" s="7"/>
      <c r="Q79" s="7"/>
      <c r="R79" s="3"/>
      <c r="S79" s="3"/>
      <c r="T79" s="3"/>
      <c r="U79" s="44"/>
      <c r="V79" s="7"/>
      <c r="W79" s="7"/>
      <c r="X79" s="7"/>
      <c r="Y79" s="7">
        <v>142776.1</v>
      </c>
      <c r="Z79" s="12">
        <v>142800</v>
      </c>
      <c r="AA79" s="12">
        <v>141400</v>
      </c>
      <c r="AB79" s="12">
        <f>Z79-AA79</f>
        <v>1400</v>
      </c>
    </row>
    <row r="80" spans="1:29" x14ac:dyDescent="0.25">
      <c r="A80" s="29"/>
      <c r="B80" s="29"/>
      <c r="C80" s="29"/>
      <c r="D80" s="29"/>
      <c r="E80" s="33"/>
      <c r="F80" s="33"/>
      <c r="G80" s="29"/>
      <c r="H80" s="29"/>
      <c r="I80" s="29"/>
      <c r="J80" s="19"/>
      <c r="K80" s="19"/>
      <c r="L80" s="29"/>
      <c r="M80" s="29"/>
      <c r="N80" s="29"/>
      <c r="O80" s="29"/>
      <c r="P80" s="19"/>
      <c r="Q80" s="19"/>
      <c r="R80" s="29"/>
      <c r="S80" s="29"/>
      <c r="T80" s="29"/>
      <c r="U80" s="45"/>
      <c r="V80" s="19"/>
      <c r="W80" s="19"/>
      <c r="X80" s="19"/>
      <c r="Y80" s="19"/>
      <c r="Z80" s="33"/>
      <c r="AA80" s="33"/>
      <c r="AB80" s="33"/>
    </row>
    <row r="81" spans="1:28" x14ac:dyDescent="0.25">
      <c r="A81" s="3" t="s">
        <v>376</v>
      </c>
      <c r="B81" s="3" t="s">
        <v>377</v>
      </c>
      <c r="C81" s="3" t="s">
        <v>169</v>
      </c>
      <c r="D81" s="3">
        <v>160</v>
      </c>
      <c r="E81" s="12">
        <v>150100</v>
      </c>
      <c r="F81" s="12"/>
      <c r="G81" s="3">
        <v>158.0025</v>
      </c>
      <c r="H81" s="3" t="s">
        <v>106</v>
      </c>
      <c r="I81" s="3">
        <v>56.897399999999998</v>
      </c>
      <c r="J81" s="7">
        <v>704</v>
      </c>
      <c r="K81" s="7">
        <f>I81*J81</f>
        <v>40055.7696</v>
      </c>
      <c r="L81" s="3"/>
      <c r="M81" s="3"/>
      <c r="N81" s="3"/>
      <c r="O81" s="3"/>
      <c r="P81" s="7"/>
      <c r="Q81" s="7"/>
      <c r="R81" s="3"/>
      <c r="S81" s="3">
        <v>1.9975000000000001</v>
      </c>
      <c r="T81" s="3" t="s">
        <v>161</v>
      </c>
      <c r="U81" s="44">
        <v>1.8216000000000001</v>
      </c>
      <c r="V81" s="7">
        <v>96.97</v>
      </c>
      <c r="W81" s="7">
        <f>U81*V81</f>
        <v>176.64055200000001</v>
      </c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 t="s">
        <v>160</v>
      </c>
      <c r="I82" s="3">
        <v>40.830100000000002</v>
      </c>
      <c r="J82" s="7">
        <v>1104</v>
      </c>
      <c r="K82" s="7">
        <f t="shared" ref="K82:K86" si="14">I82*J82</f>
        <v>45076.430400000005</v>
      </c>
      <c r="L82" s="3"/>
      <c r="M82" s="3"/>
      <c r="N82" s="3"/>
      <c r="O82" s="3"/>
      <c r="P82" s="7"/>
      <c r="Q82" s="7"/>
      <c r="R82" s="3"/>
      <c r="S82" s="3"/>
      <c r="T82" s="3" t="s">
        <v>108</v>
      </c>
      <c r="U82" s="44">
        <v>0.1759</v>
      </c>
      <c r="V82" s="7">
        <v>96.97</v>
      </c>
      <c r="W82" s="7">
        <f t="shared" ref="W82" si="15">U82*V82</f>
        <v>17.057023000000001</v>
      </c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 t="s">
        <v>176</v>
      </c>
      <c r="I83" s="3">
        <v>1.1661999999999999</v>
      </c>
      <c r="J83" s="7">
        <v>883</v>
      </c>
      <c r="K83" s="7">
        <f t="shared" si="14"/>
        <v>1029.7546</v>
      </c>
      <c r="L83" s="3"/>
      <c r="M83" s="3"/>
      <c r="N83" s="3"/>
      <c r="O83" s="3"/>
      <c r="P83" s="7"/>
      <c r="Q83" s="7"/>
      <c r="R83" s="3"/>
      <c r="S83" s="3"/>
      <c r="T83" s="3"/>
      <c r="U83" s="44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 t="s">
        <v>161</v>
      </c>
      <c r="I84" s="3">
        <v>30.494</v>
      </c>
      <c r="J84" s="7">
        <v>1228</v>
      </c>
      <c r="K84" s="7">
        <f t="shared" si="14"/>
        <v>37446.631999999998</v>
      </c>
      <c r="L84" s="3"/>
      <c r="M84" s="3"/>
      <c r="N84" s="3"/>
      <c r="O84" s="3"/>
      <c r="P84" s="7"/>
      <c r="Q84" s="7"/>
      <c r="R84" s="3"/>
      <c r="S84" s="3"/>
      <c r="T84" s="3"/>
      <c r="U84" s="44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 t="s">
        <v>115</v>
      </c>
      <c r="I85" s="3">
        <v>24.936499999999999</v>
      </c>
      <c r="J85" s="7">
        <v>980</v>
      </c>
      <c r="K85" s="7">
        <f t="shared" si="14"/>
        <v>24437.77</v>
      </c>
      <c r="L85" s="3"/>
      <c r="M85" s="3"/>
      <c r="N85" s="3"/>
      <c r="O85" s="3"/>
      <c r="P85" s="7"/>
      <c r="Q85" s="7"/>
      <c r="R85" s="3"/>
      <c r="S85" s="3"/>
      <c r="T85" s="3"/>
      <c r="U85" s="44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 t="s">
        <v>108</v>
      </c>
      <c r="I86" s="3">
        <v>3.6783000000000001</v>
      </c>
      <c r="J86" s="7">
        <v>497</v>
      </c>
      <c r="K86" s="7">
        <f t="shared" si="14"/>
        <v>1828.1151</v>
      </c>
      <c r="L86" s="3"/>
      <c r="M86" s="3"/>
      <c r="N86" s="3"/>
      <c r="O86" s="3"/>
      <c r="P86" s="7"/>
      <c r="Q86" s="7"/>
      <c r="R86" s="3"/>
      <c r="S86" s="3"/>
      <c r="T86" s="3"/>
      <c r="U86" s="44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>
        <f>SUM(I81:I86)</f>
        <v>158.0025</v>
      </c>
      <c r="J87" s="7"/>
      <c r="K87" s="7">
        <f>SUM(K81:K86)</f>
        <v>149874.47169999999</v>
      </c>
      <c r="L87" s="3"/>
      <c r="M87" s="3"/>
      <c r="N87" s="3"/>
      <c r="O87" s="3"/>
      <c r="P87" s="7"/>
      <c r="Q87" s="7"/>
      <c r="R87" s="3"/>
      <c r="S87" s="3"/>
      <c r="T87" s="3"/>
      <c r="U87" s="44">
        <f>U81+U82</f>
        <v>1.9975000000000001</v>
      </c>
      <c r="V87" s="7"/>
      <c r="W87" s="7">
        <f>W81+W82</f>
        <v>193.69757500000003</v>
      </c>
      <c r="X87" s="7"/>
      <c r="Y87" s="7">
        <f>K87+W87</f>
        <v>150068.16927499999</v>
      </c>
      <c r="Z87" s="12">
        <v>150100</v>
      </c>
      <c r="AA87" s="12">
        <v>150100</v>
      </c>
      <c r="AB87" s="12">
        <f>Z87-AA87</f>
        <v>0</v>
      </c>
    </row>
    <row r="88" spans="1:28" x14ac:dyDescent="0.25">
      <c r="A88" s="29"/>
      <c r="B88" s="29"/>
      <c r="C88" s="29"/>
      <c r="D88" s="29"/>
      <c r="E88" s="33"/>
      <c r="F88" s="33"/>
      <c r="G88" s="29"/>
      <c r="H88" s="29"/>
      <c r="I88" s="29"/>
      <c r="J88" s="19"/>
      <c r="K88" s="19"/>
      <c r="L88" s="29"/>
      <c r="M88" s="29"/>
      <c r="N88" s="29"/>
      <c r="O88" s="29"/>
      <c r="P88" s="19"/>
      <c r="Q88" s="19"/>
      <c r="R88" s="29"/>
      <c r="S88" s="29"/>
      <c r="T88" s="29"/>
      <c r="U88" s="45"/>
      <c r="V88" s="19"/>
      <c r="W88" s="19"/>
      <c r="X88" s="19"/>
      <c r="Y88" s="19"/>
      <c r="Z88" s="33"/>
      <c r="AA88" s="33"/>
      <c r="AB88" s="33"/>
    </row>
    <row r="89" spans="1:28" x14ac:dyDescent="0.25">
      <c r="A89" s="3" t="s">
        <v>36</v>
      </c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44"/>
      <c r="V89" s="7"/>
      <c r="W89" s="7"/>
      <c r="X89" s="7"/>
      <c r="Y89" s="7"/>
      <c r="Z89" s="12"/>
      <c r="AA89" s="12"/>
      <c r="AB89" s="12"/>
    </row>
    <row r="90" spans="1:28" x14ac:dyDescent="0.25">
      <c r="A90" s="3" t="s">
        <v>19</v>
      </c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44"/>
      <c r="V90" s="7"/>
      <c r="W90" s="7"/>
      <c r="X90" s="7"/>
      <c r="Y90" s="7"/>
      <c r="Z90" s="12"/>
      <c r="AA90" s="12"/>
      <c r="AB90" s="12">
        <f>SUM(AB8:AB87)</f>
        <v>2900</v>
      </c>
    </row>
    <row r="91" spans="1:28" x14ac:dyDescent="0.25">
      <c r="A91" s="3" t="s">
        <v>20</v>
      </c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44"/>
      <c r="V91" s="7"/>
      <c r="W91" s="7"/>
      <c r="X91" s="7"/>
      <c r="Y91" s="7"/>
      <c r="Z91" s="12"/>
      <c r="AA91" s="12"/>
      <c r="AB91" s="12">
        <f>AB90/2</f>
        <v>1450</v>
      </c>
    </row>
    <row r="92" spans="1:28" x14ac:dyDescent="0.25">
      <c r="A92" s="3" t="s">
        <v>21</v>
      </c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44"/>
      <c r="V92" s="7"/>
      <c r="W92" s="7"/>
      <c r="X92" s="7"/>
      <c r="Y92" s="7"/>
      <c r="Z92" s="12"/>
      <c r="AA92" s="12"/>
      <c r="AB92" s="12">
        <f>AB91*0.1</f>
        <v>145</v>
      </c>
    </row>
    <row r="93" spans="1:28" x14ac:dyDescent="0.25">
      <c r="A93" s="3" t="s">
        <v>22</v>
      </c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44"/>
      <c r="V93" s="7"/>
      <c r="W93" s="7"/>
      <c r="X93" s="7"/>
      <c r="Y93" s="7"/>
      <c r="Z93" s="12"/>
      <c r="AA93" s="12"/>
      <c r="AB93" s="12">
        <f>AB92*0.22529</f>
        <v>32.667049999999996</v>
      </c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44"/>
      <c r="P94" s="7"/>
      <c r="Q94" s="7"/>
      <c r="R94" s="3"/>
      <c r="S94" s="3"/>
      <c r="T94" s="3"/>
      <c r="U94" s="44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44"/>
      <c r="P95" s="7"/>
      <c r="Q95" s="7"/>
      <c r="R95" s="3"/>
      <c r="S95" s="3"/>
      <c r="T95" s="3"/>
      <c r="U95" s="44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44"/>
      <c r="P96" s="7"/>
      <c r="Q96" s="7"/>
      <c r="R96" s="3"/>
      <c r="S96" s="3"/>
      <c r="T96" s="3"/>
      <c r="U96" s="44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44"/>
      <c r="P97" s="7"/>
      <c r="Q97" s="7"/>
      <c r="R97" s="3"/>
      <c r="S97" s="3"/>
      <c r="T97" s="3"/>
      <c r="U97" s="44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44"/>
      <c r="P98" s="7"/>
      <c r="Q98" s="7"/>
      <c r="R98" s="3"/>
      <c r="S98" s="3"/>
      <c r="T98" s="3"/>
      <c r="U98" s="44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44"/>
      <c r="P99" s="7"/>
      <c r="Q99" s="7"/>
      <c r="R99" s="3"/>
      <c r="S99" s="3"/>
      <c r="T99" s="3"/>
      <c r="U99" s="44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44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44"/>
      <c r="P101" s="7"/>
      <c r="Q101" s="7"/>
      <c r="R101" s="3"/>
      <c r="S101" s="3"/>
      <c r="T101" s="3"/>
      <c r="U101" s="44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44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44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44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44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44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44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44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44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44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44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44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44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44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44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44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44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44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44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44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44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44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44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44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44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44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44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44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44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44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44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44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44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44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44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44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44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44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44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44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44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44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44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44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44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44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44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44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44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44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44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44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44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44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44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44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44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44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44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44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44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44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44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44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44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44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44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44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44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44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44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44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44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44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44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44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44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44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44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44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44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44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44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44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44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44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44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44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44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44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44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44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44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44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44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44"/>
      <c r="V196" s="7"/>
      <c r="W196" s="7"/>
      <c r="X196" s="7"/>
      <c r="Y196" s="7"/>
      <c r="Z196" s="12"/>
      <c r="AA196" s="12"/>
      <c r="AB196" s="12"/>
    </row>
    <row r="197" spans="1:28" x14ac:dyDescent="0.25">
      <c r="A197" s="1"/>
      <c r="B197" s="1"/>
      <c r="C197" s="1"/>
      <c r="D197" s="1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44"/>
      <c r="V197" s="7"/>
      <c r="W197" s="7"/>
      <c r="X197" s="7"/>
      <c r="Y197" s="7"/>
      <c r="Z197" s="12"/>
      <c r="AA197" s="12"/>
      <c r="AB197" s="11"/>
    </row>
    <row r="198" spans="1:28" x14ac:dyDescent="0.25">
      <c r="A198" s="1"/>
      <c r="B198" s="1"/>
      <c r="C198" s="1"/>
      <c r="D198" s="1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44"/>
      <c r="V198" s="7"/>
      <c r="W198" s="7"/>
      <c r="X198" s="7"/>
      <c r="Y198" s="7"/>
      <c r="Z198" s="12"/>
      <c r="AA198" s="12"/>
      <c r="AB198" s="11"/>
    </row>
    <row r="199" spans="1:28" x14ac:dyDescent="0.25">
      <c r="A199" s="1"/>
      <c r="B199" s="1"/>
      <c r="C199" s="1"/>
      <c r="D199" s="1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44"/>
      <c r="V199" s="7"/>
      <c r="W199" s="7"/>
      <c r="X199" s="7"/>
      <c r="Y199" s="7"/>
      <c r="Z199" s="12"/>
      <c r="AA199" s="12"/>
      <c r="AB199" s="11"/>
    </row>
    <row r="200" spans="1:28" x14ac:dyDescent="0.25">
      <c r="A200" s="1"/>
      <c r="B200" s="1"/>
      <c r="C200" s="1"/>
      <c r="D200" s="1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44"/>
      <c r="V200" s="7"/>
      <c r="W200" s="7"/>
      <c r="X200" s="7"/>
      <c r="Y200" s="7"/>
      <c r="Z200" s="12"/>
      <c r="AA200" s="12"/>
      <c r="AB200" s="11"/>
    </row>
    <row r="201" spans="1:28" x14ac:dyDescent="0.25">
      <c r="A201" s="1"/>
      <c r="B201" s="1"/>
      <c r="C201" s="1"/>
      <c r="D201" s="1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44"/>
      <c r="V201" s="7"/>
      <c r="W201" s="7"/>
      <c r="X201" s="7"/>
      <c r="Y201" s="7"/>
      <c r="Z201" s="12"/>
      <c r="AA201" s="12"/>
      <c r="AB201" s="11"/>
    </row>
    <row r="202" spans="1:28" x14ac:dyDescent="0.25">
      <c r="A202" s="1"/>
      <c r="B202" s="1"/>
      <c r="C202" s="1"/>
      <c r="D202" s="1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44"/>
      <c r="V202" s="7"/>
      <c r="W202" s="7"/>
      <c r="X202" s="7"/>
      <c r="Y202" s="7"/>
      <c r="Z202" s="12"/>
      <c r="AA202" s="12"/>
      <c r="AB202" s="11"/>
    </row>
    <row r="203" spans="1:28" x14ac:dyDescent="0.25">
      <c r="A203" s="1"/>
      <c r="B203" s="1"/>
      <c r="C203" s="1"/>
      <c r="D203" s="1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44"/>
      <c r="V203" s="7"/>
      <c r="W203" s="7"/>
      <c r="X203" s="7"/>
      <c r="Y203" s="7"/>
      <c r="Z203" s="12"/>
      <c r="AA203" s="12"/>
      <c r="AB203" s="11"/>
    </row>
    <row r="204" spans="1:28" x14ac:dyDescent="0.25">
      <c r="A204" s="1"/>
      <c r="B204" s="1"/>
      <c r="C204" s="1"/>
      <c r="D204" s="1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44"/>
      <c r="V204" s="7"/>
      <c r="W204" s="7"/>
      <c r="X204" s="7"/>
      <c r="Y204" s="7"/>
      <c r="Z204" s="12"/>
      <c r="AA204" s="12"/>
      <c r="AB204" s="11"/>
    </row>
    <row r="205" spans="1:28" x14ac:dyDescent="0.25">
      <c r="A205" s="1"/>
      <c r="B205" s="1"/>
      <c r="C205" s="1"/>
      <c r="D205" s="1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44"/>
      <c r="V205" s="7"/>
      <c r="W205" s="7"/>
      <c r="X205" s="7"/>
      <c r="Y205" s="7"/>
      <c r="Z205" s="12"/>
      <c r="AA205" s="12"/>
      <c r="AB205" s="11"/>
    </row>
    <row r="206" spans="1:28" x14ac:dyDescent="0.25">
      <c r="A206" s="1"/>
      <c r="B206" s="1"/>
      <c r="C206" s="1"/>
      <c r="D206" s="1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44"/>
      <c r="V206" s="7"/>
      <c r="W206" s="7"/>
      <c r="X206" s="7"/>
      <c r="Y206" s="7"/>
      <c r="Z206" s="12"/>
      <c r="AA206" s="12"/>
      <c r="AB206" s="11"/>
    </row>
    <row r="207" spans="1:28" x14ac:dyDescent="0.25">
      <c r="A207" s="1"/>
      <c r="B207" s="1"/>
      <c r="C207" s="1"/>
      <c r="D207" s="1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44"/>
      <c r="V207" s="7"/>
      <c r="W207" s="7"/>
      <c r="X207" s="7"/>
      <c r="Y207" s="7"/>
      <c r="Z207" s="12"/>
      <c r="AA207" s="12"/>
      <c r="AB207" s="11"/>
    </row>
    <row r="208" spans="1:28" x14ac:dyDescent="0.25">
      <c r="A208" s="1"/>
      <c r="B208" s="1"/>
      <c r="C208" s="1"/>
      <c r="D208" s="1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44"/>
      <c r="V208" s="7"/>
      <c r="W208" s="7"/>
      <c r="X208" s="7"/>
      <c r="Y208" s="7"/>
      <c r="Z208" s="12"/>
      <c r="AA208" s="12"/>
      <c r="AB208" s="11"/>
    </row>
    <row r="209" spans="1:28" x14ac:dyDescent="0.25">
      <c r="A209" s="1"/>
      <c r="B209" s="1"/>
      <c r="C209" s="1"/>
      <c r="D209" s="1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44"/>
      <c r="V209" s="7"/>
      <c r="W209" s="7"/>
      <c r="X209" s="7"/>
      <c r="Y209" s="7"/>
      <c r="Z209" s="12"/>
      <c r="AA209" s="12"/>
      <c r="AB209" s="11"/>
    </row>
    <row r="210" spans="1:28" x14ac:dyDescent="0.25">
      <c r="A210" s="1"/>
      <c r="B210" s="1"/>
      <c r="C210" s="1"/>
      <c r="D210" s="1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44"/>
      <c r="V210" s="7"/>
      <c r="W210" s="7"/>
      <c r="X210" s="7"/>
      <c r="Y210" s="7"/>
      <c r="Z210" s="12"/>
      <c r="AA210" s="12"/>
      <c r="AB210" s="11"/>
    </row>
    <row r="211" spans="1:28" x14ac:dyDescent="0.25">
      <c r="A211" s="1"/>
      <c r="B211" s="1"/>
      <c r="C211" s="1"/>
      <c r="D211" s="1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44"/>
      <c r="V211" s="7"/>
      <c r="W211" s="7"/>
      <c r="X211" s="7"/>
      <c r="Y211" s="7"/>
      <c r="Z211" s="12"/>
      <c r="AA211" s="12"/>
      <c r="AB211" s="11"/>
    </row>
    <row r="212" spans="1:28" x14ac:dyDescent="0.25">
      <c r="A212" s="1"/>
      <c r="B212" s="1"/>
      <c r="C212" s="1"/>
      <c r="D212" s="1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44"/>
      <c r="V212" s="7"/>
      <c r="W212" s="7"/>
      <c r="X212" s="7"/>
      <c r="Y212" s="7"/>
      <c r="Z212" s="12"/>
      <c r="AA212" s="12"/>
      <c r="AB212" s="11"/>
    </row>
    <row r="213" spans="1:28" x14ac:dyDescent="0.25">
      <c r="A213" s="1"/>
      <c r="B213" s="1"/>
      <c r="C213" s="1"/>
      <c r="D213" s="1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44"/>
      <c r="V213" s="7"/>
      <c r="W213" s="7"/>
      <c r="X213" s="7"/>
      <c r="Y213" s="7"/>
      <c r="Z213" s="12"/>
      <c r="AA213" s="12"/>
      <c r="AB213" s="11"/>
    </row>
    <row r="214" spans="1:28" x14ac:dyDescent="0.25">
      <c r="A214" s="1"/>
      <c r="B214" s="1"/>
      <c r="C214" s="1"/>
      <c r="D214" s="1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44"/>
      <c r="V214" s="7"/>
      <c r="W214" s="7"/>
      <c r="X214" s="7"/>
      <c r="Y214" s="7"/>
      <c r="Z214" s="12"/>
      <c r="AA214" s="12"/>
      <c r="AB214" s="11"/>
    </row>
    <row r="215" spans="1:28" x14ac:dyDescent="0.25">
      <c r="A215" s="1"/>
      <c r="B215" s="1"/>
      <c r="C215" s="1"/>
      <c r="D215" s="1"/>
      <c r="E215" s="12"/>
      <c r="F215" s="12"/>
      <c r="G215" s="3"/>
      <c r="H215" s="3"/>
      <c r="I215" s="3"/>
      <c r="J215" s="7"/>
      <c r="K215" s="7"/>
      <c r="L215" s="3"/>
      <c r="M215" s="3"/>
      <c r="N215" s="3"/>
      <c r="O215" s="3"/>
      <c r="P215" s="7"/>
      <c r="Q215" s="7"/>
      <c r="R215" s="3"/>
      <c r="S215" s="3"/>
      <c r="T215" s="3"/>
      <c r="U215" s="44"/>
      <c r="V215" s="7"/>
      <c r="W215" s="7"/>
      <c r="X215" s="7"/>
      <c r="Y215" s="7"/>
      <c r="Z215" s="12"/>
      <c r="AA215" s="12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46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46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46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46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46"/>
      <c r="V220" s="5"/>
      <c r="W220" s="5"/>
      <c r="X220" s="7"/>
      <c r="Y220" s="5"/>
      <c r="Z220" s="11"/>
      <c r="AA220" s="11"/>
      <c r="AB22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763B-70E6-4B78-837E-7AFB1DFD39FA}">
  <dimension ref="A1:AC167"/>
  <sheetViews>
    <sheetView workbookViewId="0">
      <selection activeCell="F20" sqref="F20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140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378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379</v>
      </c>
      <c r="B3" s="3" t="s">
        <v>380</v>
      </c>
      <c r="C3" s="3" t="s">
        <v>131</v>
      </c>
      <c r="D3" s="3">
        <v>160</v>
      </c>
      <c r="E3" s="12">
        <v>171200</v>
      </c>
      <c r="F3" s="12"/>
      <c r="G3" s="3">
        <v>140.99590000000001</v>
      </c>
      <c r="H3" s="3" t="s">
        <v>93</v>
      </c>
      <c r="I3" s="3">
        <v>104.6536</v>
      </c>
      <c r="J3" s="7">
        <v>1201</v>
      </c>
      <c r="K3" s="7">
        <f>I3*J3</f>
        <v>125688.9736</v>
      </c>
      <c r="L3" s="3"/>
      <c r="M3" s="3"/>
      <c r="N3" s="3"/>
      <c r="O3" s="3"/>
      <c r="P3" s="7"/>
      <c r="Q3" s="7"/>
      <c r="R3" s="3"/>
      <c r="S3" s="3">
        <v>19.004100000000001</v>
      </c>
      <c r="T3" s="3" t="s">
        <v>93</v>
      </c>
      <c r="U3" s="3">
        <v>4.0622999999999996</v>
      </c>
      <c r="V3" s="7">
        <v>96.97</v>
      </c>
      <c r="W3" s="7">
        <f>U3*V3</f>
        <v>393.92123099999998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22.4756</v>
      </c>
      <c r="J4" s="7">
        <v>897</v>
      </c>
      <c r="K4" s="7">
        <f t="shared" ref="K4:K7" si="0">I4*J4</f>
        <v>20160.6132</v>
      </c>
      <c r="L4" s="3"/>
      <c r="M4" s="3"/>
      <c r="N4" s="3"/>
      <c r="O4" s="3"/>
      <c r="P4" s="7"/>
      <c r="Q4" s="7"/>
      <c r="R4" s="3"/>
      <c r="S4" s="3"/>
      <c r="T4" s="3" t="s">
        <v>97</v>
      </c>
      <c r="U4" s="14">
        <v>1.6466000000000001</v>
      </c>
      <c r="V4" s="7">
        <v>96.97</v>
      </c>
      <c r="W4" s="7">
        <f t="shared" ref="W4:W5" si="1">U4*V4</f>
        <v>159.67080200000001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122</v>
      </c>
      <c r="I5" s="3">
        <v>6.2662000000000004</v>
      </c>
      <c r="J5" s="7">
        <v>1325</v>
      </c>
      <c r="K5" s="7">
        <f t="shared" si="0"/>
        <v>8302.7150000000001</v>
      </c>
      <c r="L5" s="3"/>
      <c r="M5" s="3"/>
      <c r="N5" s="3"/>
      <c r="O5" s="3"/>
      <c r="P5" s="7"/>
      <c r="Q5" s="7"/>
      <c r="R5" s="3"/>
      <c r="S5" s="3"/>
      <c r="T5" s="3" t="s">
        <v>63</v>
      </c>
      <c r="U5" s="14">
        <v>13.295199999999999</v>
      </c>
      <c r="V5" s="7">
        <v>96.97</v>
      </c>
      <c r="W5" s="7">
        <f t="shared" si="1"/>
        <v>1289.2355439999999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96</v>
      </c>
      <c r="I6" s="3">
        <v>4.1928000000000001</v>
      </c>
      <c r="J6" s="7">
        <v>1077</v>
      </c>
      <c r="K6" s="7">
        <f t="shared" si="0"/>
        <v>4515.6455999999998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63</v>
      </c>
      <c r="I7" s="3">
        <v>3.4077000000000002</v>
      </c>
      <c r="J7" s="7">
        <v>386</v>
      </c>
      <c r="K7" s="7">
        <f t="shared" si="0"/>
        <v>1315.3722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>
        <f>SUM(I3:I7)</f>
        <v>140.99590000000001</v>
      </c>
      <c r="J8" s="7"/>
      <c r="K8" s="7">
        <f>SUM(K3:K7)</f>
        <v>159983.31959999999</v>
      </c>
      <c r="L8" s="3"/>
      <c r="M8" s="3"/>
      <c r="N8" s="3"/>
      <c r="O8" s="3"/>
      <c r="P8" s="7"/>
      <c r="Q8" s="7"/>
      <c r="R8" s="3"/>
      <c r="S8" s="3"/>
      <c r="T8" s="3"/>
      <c r="U8" s="3">
        <f>SUM(U3:U5)</f>
        <v>19.004100000000001</v>
      </c>
      <c r="V8" s="7"/>
      <c r="W8" s="7">
        <f>SUM(W3:W5)</f>
        <v>1842.827577</v>
      </c>
      <c r="X8" s="7"/>
      <c r="Y8" s="7">
        <f>K8+W8</f>
        <v>161826.14717699998</v>
      </c>
      <c r="Z8" s="12">
        <v>161800</v>
      </c>
      <c r="AA8" s="12">
        <v>171200</v>
      </c>
      <c r="AB8" s="12">
        <f>Z8-AA8</f>
        <v>-9400</v>
      </c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9" x14ac:dyDescent="0.25">
      <c r="A10" s="3" t="s">
        <v>381</v>
      </c>
      <c r="B10" s="3" t="s">
        <v>382</v>
      </c>
      <c r="C10" s="3" t="s">
        <v>131</v>
      </c>
      <c r="D10" s="3">
        <v>160</v>
      </c>
      <c r="E10" s="12">
        <v>157800</v>
      </c>
      <c r="F10" s="12"/>
      <c r="G10" s="3">
        <v>136.35599999999999</v>
      </c>
      <c r="H10" s="3" t="s">
        <v>93</v>
      </c>
      <c r="I10" s="3">
        <v>26.2133</v>
      </c>
      <c r="J10" s="7">
        <v>1201</v>
      </c>
      <c r="K10" s="7">
        <f>J10*I10</f>
        <v>31482.173299999999</v>
      </c>
      <c r="L10" s="3"/>
      <c r="M10" s="3"/>
      <c r="N10" s="3"/>
      <c r="O10" s="3"/>
      <c r="P10" s="7"/>
      <c r="Q10" s="7"/>
      <c r="R10" s="3"/>
      <c r="S10" s="3">
        <v>23.643999999999998</v>
      </c>
      <c r="T10" s="3" t="s">
        <v>93</v>
      </c>
      <c r="U10" s="3">
        <v>6.6403999999999996</v>
      </c>
      <c r="V10" s="7">
        <v>96.97</v>
      </c>
      <c r="W10" s="7">
        <f>U10*V10</f>
        <v>643.91958799999998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95</v>
      </c>
      <c r="I11" s="3">
        <v>8.5212000000000003</v>
      </c>
      <c r="J11" s="7">
        <v>704</v>
      </c>
      <c r="K11" s="7">
        <f t="shared" ref="K11:K14" si="2">J11*I11</f>
        <v>5998.9248000000007</v>
      </c>
      <c r="L11" s="3"/>
      <c r="M11" s="3"/>
      <c r="N11" s="3"/>
      <c r="O11" s="3"/>
      <c r="P11" s="7"/>
      <c r="Q11" s="7"/>
      <c r="R11" s="3"/>
      <c r="S11" s="3"/>
      <c r="T11" s="3" t="s">
        <v>122</v>
      </c>
      <c r="U11" s="3">
        <v>3.9468999999999999</v>
      </c>
      <c r="V11" s="7">
        <v>96.97</v>
      </c>
      <c r="W11" s="7">
        <f t="shared" ref="W11:W13" si="3">U11*V11</f>
        <v>382.73089299999998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122</v>
      </c>
      <c r="I12" s="3">
        <v>46.2879</v>
      </c>
      <c r="J12" s="7">
        <v>1325</v>
      </c>
      <c r="K12" s="7">
        <f t="shared" si="2"/>
        <v>61331.467499999999</v>
      </c>
      <c r="L12" s="3"/>
      <c r="M12" s="3"/>
      <c r="N12" s="3"/>
      <c r="O12" s="3"/>
      <c r="P12" s="7"/>
      <c r="Q12" s="7"/>
      <c r="R12" s="3"/>
      <c r="S12" s="3"/>
      <c r="T12" s="3" t="s">
        <v>96</v>
      </c>
      <c r="U12" s="3">
        <v>9.6511999999999993</v>
      </c>
      <c r="V12" s="7">
        <v>96.97</v>
      </c>
      <c r="W12" s="7">
        <f t="shared" si="3"/>
        <v>935.87686399999996</v>
      </c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96</v>
      </c>
      <c r="I13" s="3">
        <v>50.592799999999997</v>
      </c>
      <c r="J13" s="7">
        <v>1077</v>
      </c>
      <c r="K13" s="7">
        <f t="shared" si="2"/>
        <v>54488.445599999999</v>
      </c>
      <c r="L13" s="3"/>
      <c r="M13" s="3"/>
      <c r="N13" s="3"/>
      <c r="O13" s="3"/>
      <c r="P13" s="7"/>
      <c r="Q13" s="7"/>
      <c r="R13" s="3"/>
      <c r="S13" s="3"/>
      <c r="T13" s="3" t="s">
        <v>63</v>
      </c>
      <c r="U13" s="3">
        <v>3.4055</v>
      </c>
      <c r="V13" s="7">
        <v>96.97</v>
      </c>
      <c r="W13" s="7">
        <f t="shared" si="3"/>
        <v>330.231335</v>
      </c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63</v>
      </c>
      <c r="I14" s="3">
        <v>4.7408000000000001</v>
      </c>
      <c r="J14" s="7">
        <v>386</v>
      </c>
      <c r="K14" s="7">
        <f t="shared" si="2"/>
        <v>1829.9488000000001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>
        <f>SUM(I10:I14)</f>
        <v>136.35600000000002</v>
      </c>
      <c r="J15" s="7"/>
      <c r="K15" s="7">
        <f>SUM(K10:K14)</f>
        <v>155130.96000000002</v>
      </c>
      <c r="L15" s="3"/>
      <c r="M15" s="3"/>
      <c r="N15" s="3"/>
      <c r="O15" s="3"/>
      <c r="P15" s="7"/>
      <c r="Q15" s="7"/>
      <c r="R15" s="3"/>
      <c r="S15" s="3"/>
      <c r="T15" s="3"/>
      <c r="U15" s="3">
        <f>SUM(U10:U13)</f>
        <v>23.643999999999998</v>
      </c>
      <c r="V15" s="7"/>
      <c r="W15" s="7">
        <f>SUM(W10:W13)</f>
        <v>2292.7586799999999</v>
      </c>
      <c r="X15" s="7"/>
      <c r="Y15" s="7">
        <f>K15+W15</f>
        <v>157423.71868000002</v>
      </c>
      <c r="Z15" s="12">
        <v>157400</v>
      </c>
      <c r="AA15" s="12">
        <v>157800</v>
      </c>
      <c r="AB15" s="12">
        <f>Z15-AA15</f>
        <v>-400</v>
      </c>
      <c r="AC15" s="4"/>
    </row>
    <row r="16" spans="1:29" x14ac:dyDescent="0.25">
      <c r="A16" s="29"/>
      <c r="B16" s="29"/>
      <c r="C16" s="29"/>
      <c r="D16" s="29"/>
      <c r="E16" s="33"/>
      <c r="F16" s="33"/>
      <c r="G16" s="29"/>
      <c r="H16" s="29"/>
      <c r="I16" s="29"/>
      <c r="J16" s="19"/>
      <c r="K16" s="19"/>
      <c r="L16" s="29"/>
      <c r="M16" s="29"/>
      <c r="N16" s="29"/>
      <c r="O16" s="29"/>
      <c r="P16" s="19"/>
      <c r="Q16" s="19"/>
      <c r="R16" s="29"/>
      <c r="S16" s="29"/>
      <c r="T16" s="29"/>
      <c r="U16" s="29"/>
      <c r="V16" s="19"/>
      <c r="W16" s="19"/>
      <c r="X16" s="19"/>
      <c r="Y16" s="19"/>
      <c r="Z16" s="33"/>
      <c r="AA16" s="33"/>
      <c r="AB16" s="33"/>
      <c r="AC16" s="4"/>
    </row>
    <row r="17" spans="1:28" x14ac:dyDescent="0.25">
      <c r="A17" s="3" t="s">
        <v>383</v>
      </c>
      <c r="B17" s="3" t="s">
        <v>384</v>
      </c>
      <c r="C17" s="3" t="s">
        <v>131</v>
      </c>
      <c r="D17" s="3">
        <v>160</v>
      </c>
      <c r="E17" s="12">
        <v>157800</v>
      </c>
      <c r="F17" s="12"/>
      <c r="G17" s="3">
        <v>125.62090000000001</v>
      </c>
      <c r="H17" s="3" t="s">
        <v>93</v>
      </c>
      <c r="I17" s="3">
        <v>27.8735</v>
      </c>
      <c r="J17" s="7">
        <v>1201</v>
      </c>
      <c r="K17" s="7">
        <f>I17*J17</f>
        <v>33476.073499999999</v>
      </c>
      <c r="L17" s="3"/>
      <c r="M17" s="3"/>
      <c r="N17" s="3"/>
      <c r="O17" s="3"/>
      <c r="P17" s="7"/>
      <c r="Q17" s="7"/>
      <c r="R17" s="3"/>
      <c r="S17" s="3">
        <v>34.379100000000001</v>
      </c>
      <c r="T17" s="3" t="s">
        <v>385</v>
      </c>
      <c r="U17" s="3">
        <v>2.2159</v>
      </c>
      <c r="V17" s="7">
        <v>96.97</v>
      </c>
      <c r="W17" s="7">
        <f>U17*V17</f>
        <v>214.875823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97</v>
      </c>
      <c r="I18" s="3">
        <v>8.1654</v>
      </c>
      <c r="J18" s="7">
        <v>897</v>
      </c>
      <c r="K18" s="7">
        <f t="shared" ref="K18:K22" si="4">I18*J18</f>
        <v>7324.3638000000001</v>
      </c>
      <c r="L18" s="3"/>
      <c r="M18" s="3"/>
      <c r="N18" s="3"/>
      <c r="O18" s="3"/>
      <c r="P18" s="7"/>
      <c r="Q18" s="7"/>
      <c r="R18" s="3"/>
      <c r="S18" s="3"/>
      <c r="T18" s="3" t="s">
        <v>95</v>
      </c>
      <c r="U18" s="3">
        <v>27.198599999999999</v>
      </c>
      <c r="V18" s="7">
        <v>96.97</v>
      </c>
      <c r="W18" s="7">
        <f t="shared" ref="W18:W21" si="5">U18*V18</f>
        <v>2637.4482419999999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95</v>
      </c>
      <c r="I19" s="3">
        <v>19.682500000000001</v>
      </c>
      <c r="J19" s="7">
        <v>704</v>
      </c>
      <c r="K19" s="7">
        <f t="shared" si="4"/>
        <v>13856.480000000001</v>
      </c>
      <c r="L19" s="3"/>
      <c r="M19" s="3"/>
      <c r="N19" s="3"/>
      <c r="O19" s="3"/>
      <c r="P19" s="7"/>
      <c r="Q19" s="7"/>
      <c r="R19" s="3"/>
      <c r="S19" s="3"/>
      <c r="T19" s="3" t="s">
        <v>122</v>
      </c>
      <c r="U19" s="3">
        <v>0.4975</v>
      </c>
      <c r="V19" s="7">
        <v>96.97</v>
      </c>
      <c r="W19" s="7">
        <f t="shared" si="5"/>
        <v>48.242575000000002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122</v>
      </c>
      <c r="I20" s="3">
        <v>30.3386</v>
      </c>
      <c r="J20" s="7">
        <v>1325</v>
      </c>
      <c r="K20" s="7">
        <f t="shared" si="4"/>
        <v>40198.644999999997</v>
      </c>
      <c r="L20" s="3"/>
      <c r="M20" s="3"/>
      <c r="N20" s="3"/>
      <c r="O20" s="3"/>
      <c r="P20" s="7"/>
      <c r="Q20" s="7"/>
      <c r="R20" s="3"/>
      <c r="S20" s="3"/>
      <c r="T20" s="3" t="s">
        <v>96</v>
      </c>
      <c r="U20" s="3">
        <v>0.65920000000000001</v>
      </c>
      <c r="V20" s="7">
        <v>96.97</v>
      </c>
      <c r="W20" s="7">
        <f t="shared" si="5"/>
        <v>63.922623999999999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96</v>
      </c>
      <c r="I21" s="3">
        <v>39.474299999999999</v>
      </c>
      <c r="J21" s="7">
        <v>1077</v>
      </c>
      <c r="K21" s="7">
        <f t="shared" si="4"/>
        <v>42513.821100000001</v>
      </c>
      <c r="L21" s="3"/>
      <c r="M21" s="3"/>
      <c r="N21" s="3"/>
      <c r="O21" s="3"/>
      <c r="P21" s="7"/>
      <c r="Q21" s="7"/>
      <c r="R21" s="3"/>
      <c r="S21" s="3"/>
      <c r="T21" s="3" t="s">
        <v>63</v>
      </c>
      <c r="U21" s="3">
        <v>3.8079000000000001</v>
      </c>
      <c r="V21" s="7">
        <v>96.97</v>
      </c>
      <c r="W21" s="7">
        <f t="shared" si="5"/>
        <v>369.25206300000002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63</v>
      </c>
      <c r="I22" s="3">
        <v>8.6599999999999996E-2</v>
      </c>
      <c r="J22" s="7">
        <v>386</v>
      </c>
      <c r="K22" s="7">
        <f t="shared" si="4"/>
        <v>33.427599999999998</v>
      </c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>
        <f>SUM(I17:I22)</f>
        <v>125.62090000000001</v>
      </c>
      <c r="J23" s="7"/>
      <c r="K23" s="7">
        <f>SUM(K17:K22)</f>
        <v>137402.81099999999</v>
      </c>
      <c r="L23" s="3"/>
      <c r="M23" s="3"/>
      <c r="N23" s="3"/>
      <c r="O23" s="3"/>
      <c r="P23" s="7"/>
      <c r="Q23" s="7"/>
      <c r="R23" s="3"/>
      <c r="S23" s="3"/>
      <c r="T23" s="3"/>
      <c r="U23" s="3">
        <f>SUM(U17:U21)</f>
        <v>34.379099999999994</v>
      </c>
      <c r="V23" s="7"/>
      <c r="W23" s="7">
        <f>SUM(W17:W21)</f>
        <v>3333.7413269999997</v>
      </c>
      <c r="X23" s="7"/>
      <c r="Y23" s="7">
        <f>K23+W23</f>
        <v>140736.55232699998</v>
      </c>
      <c r="Z23" s="12">
        <v>140700</v>
      </c>
      <c r="AA23" s="12">
        <v>157800</v>
      </c>
      <c r="AB23" s="12">
        <f>Z23-AA23</f>
        <v>-17100</v>
      </c>
    </row>
    <row r="24" spans="1:28" x14ac:dyDescent="0.25">
      <c r="A24" s="29"/>
      <c r="B24" s="29"/>
      <c r="C24" s="29"/>
      <c r="D24" s="29"/>
      <c r="E24" s="33"/>
      <c r="F24" s="33"/>
      <c r="G24" s="29"/>
      <c r="H24" s="29"/>
      <c r="I24" s="29"/>
      <c r="J24" s="19"/>
      <c r="K24" s="19"/>
      <c r="L24" s="29"/>
      <c r="M24" s="29"/>
      <c r="N24" s="29"/>
      <c r="O24" s="29"/>
      <c r="P24" s="19"/>
      <c r="Q24" s="19"/>
      <c r="R24" s="29"/>
      <c r="S24" s="29"/>
      <c r="T24" s="29"/>
      <c r="U24" s="29"/>
      <c r="V24" s="19"/>
      <c r="W24" s="19"/>
      <c r="X24" s="19"/>
      <c r="Y24" s="19"/>
      <c r="Z24" s="33"/>
      <c r="AA24" s="33"/>
      <c r="AB24" s="33"/>
    </row>
    <row r="25" spans="1:28" x14ac:dyDescent="0.25">
      <c r="A25" s="3" t="s">
        <v>386</v>
      </c>
      <c r="B25" s="3" t="s">
        <v>387</v>
      </c>
      <c r="C25" s="3" t="s">
        <v>131</v>
      </c>
      <c r="D25" s="3">
        <v>160</v>
      </c>
      <c r="E25" s="12">
        <v>173600</v>
      </c>
      <c r="F25" s="12"/>
      <c r="G25" s="3">
        <v>143.9324</v>
      </c>
      <c r="H25" s="3" t="s">
        <v>93</v>
      </c>
      <c r="I25" s="3">
        <v>103.37090000000001</v>
      </c>
      <c r="J25" s="7">
        <v>1201</v>
      </c>
      <c r="K25" s="7">
        <f>I25*J25</f>
        <v>124148.45090000001</v>
      </c>
      <c r="L25" s="3"/>
      <c r="M25" s="3"/>
      <c r="N25" s="3"/>
      <c r="O25" s="3"/>
      <c r="P25" s="7"/>
      <c r="Q25" s="7"/>
      <c r="R25" s="3"/>
      <c r="S25" s="3">
        <v>16.067599999999999</v>
      </c>
      <c r="T25" s="3" t="s">
        <v>93</v>
      </c>
      <c r="U25" s="3">
        <v>7.2953999999999999</v>
      </c>
      <c r="V25" s="7">
        <v>96.97</v>
      </c>
      <c r="W25" s="7">
        <f>U25*V25</f>
        <v>707.43493799999999</v>
      </c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 t="s">
        <v>122</v>
      </c>
      <c r="I26" s="3">
        <v>2.6307</v>
      </c>
      <c r="J26" s="7">
        <v>1325</v>
      </c>
      <c r="K26" s="7">
        <f t="shared" ref="K26:K28" si="6">I26*J26</f>
        <v>3485.6775000000002</v>
      </c>
      <c r="L26" s="3"/>
      <c r="M26" s="3"/>
      <c r="N26" s="3"/>
      <c r="O26" s="3"/>
      <c r="P26" s="7"/>
      <c r="Q26" s="7"/>
      <c r="R26" s="3"/>
      <c r="S26" s="3"/>
      <c r="T26" s="3" t="s">
        <v>63</v>
      </c>
      <c r="U26" s="3">
        <v>8.7721999999999998</v>
      </c>
      <c r="V26" s="7">
        <v>96.97</v>
      </c>
      <c r="W26" s="7">
        <f>U26*V26</f>
        <v>850.64023399999996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96</v>
      </c>
      <c r="I27" s="3">
        <v>32.699599999999997</v>
      </c>
      <c r="J27" s="7">
        <v>1077</v>
      </c>
      <c r="K27" s="7">
        <f t="shared" si="6"/>
        <v>35217.4692</v>
      </c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63</v>
      </c>
      <c r="I28" s="3">
        <v>5.2312000000000003</v>
      </c>
      <c r="J28" s="7">
        <v>386</v>
      </c>
      <c r="K28" s="7">
        <f t="shared" si="6"/>
        <v>2019.2432000000001</v>
      </c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>
        <f>SUM(I25:I28)</f>
        <v>143.9324</v>
      </c>
      <c r="J29" s="7"/>
      <c r="K29" s="7">
        <f>SUM(K25:K28)</f>
        <v>164870.84080000001</v>
      </c>
      <c r="L29" s="3"/>
      <c r="M29" s="3"/>
      <c r="N29" s="3"/>
      <c r="O29" s="3"/>
      <c r="P29" s="7"/>
      <c r="Q29" s="7"/>
      <c r="R29" s="3"/>
      <c r="S29" s="3"/>
      <c r="T29" s="3"/>
      <c r="U29" s="3">
        <f>SUM(U25:U26)</f>
        <v>16.067599999999999</v>
      </c>
      <c r="V29" s="7"/>
      <c r="W29" s="7">
        <f>SUM(W25:W26)</f>
        <v>1558.0751719999998</v>
      </c>
      <c r="X29" s="7"/>
      <c r="Y29" s="7">
        <f>K29+W29</f>
        <v>166428.91597200002</v>
      </c>
      <c r="Z29" s="12">
        <v>166400</v>
      </c>
      <c r="AA29" s="12">
        <v>173600</v>
      </c>
      <c r="AB29" s="12">
        <f>Z29-AA29</f>
        <v>-7200</v>
      </c>
    </row>
    <row r="30" spans="1:28" x14ac:dyDescent="0.25">
      <c r="A30" s="29"/>
      <c r="B30" s="29"/>
      <c r="C30" s="29"/>
      <c r="D30" s="29"/>
      <c r="E30" s="33"/>
      <c r="F30" s="33"/>
      <c r="G30" s="29"/>
      <c r="H30" s="29"/>
      <c r="I30" s="29"/>
      <c r="J30" s="19"/>
      <c r="K30" s="19"/>
      <c r="L30" s="29"/>
      <c r="M30" s="29"/>
      <c r="N30" s="29"/>
      <c r="O30" s="29"/>
      <c r="P30" s="19"/>
      <c r="Q30" s="19"/>
      <c r="R30" s="29"/>
      <c r="S30" s="29"/>
      <c r="T30" s="29"/>
      <c r="U30" s="29"/>
      <c r="V30" s="19"/>
      <c r="W30" s="19"/>
      <c r="X30" s="19"/>
      <c r="Y30" s="19"/>
      <c r="Z30" s="33"/>
      <c r="AA30" s="33"/>
      <c r="AB30" s="33"/>
    </row>
    <row r="31" spans="1:28" x14ac:dyDescent="0.25">
      <c r="A31" s="3" t="s">
        <v>36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 t="s">
        <v>19</v>
      </c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>
        <f>AB8+AB15+AB23+AB29</f>
        <v>-34100</v>
      </c>
    </row>
    <row r="33" spans="1:28" x14ac:dyDescent="0.25">
      <c r="A33" s="3" t="s">
        <v>20</v>
      </c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>
        <f>AB32/2</f>
        <v>-17050</v>
      </c>
    </row>
    <row r="34" spans="1:28" x14ac:dyDescent="0.25">
      <c r="A34" s="3" t="s">
        <v>21</v>
      </c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>
        <v>-1705</v>
      </c>
    </row>
    <row r="35" spans="1:28" x14ac:dyDescent="0.25">
      <c r="A35" s="3" t="s">
        <v>22</v>
      </c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>
        <f>AB34*0.2012</f>
        <v>-343.04599999999999</v>
      </c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1"/>
      <c r="B134" s="1"/>
      <c r="C134" s="1"/>
      <c r="D134" s="1"/>
      <c r="E134" s="11"/>
      <c r="F134" s="11"/>
      <c r="G134" s="1"/>
      <c r="H134" s="1"/>
      <c r="I134" s="1"/>
      <c r="J134" s="5"/>
      <c r="K134" s="5"/>
      <c r="L134" s="3"/>
      <c r="M134" s="1"/>
      <c r="N134" s="1"/>
      <c r="O134" s="1"/>
      <c r="P134" s="5"/>
      <c r="Q134" s="5"/>
      <c r="R134" s="3"/>
      <c r="S134" s="1"/>
      <c r="T134" s="1"/>
      <c r="U134" s="1"/>
      <c r="V134" s="5"/>
      <c r="W134" s="5"/>
      <c r="X134" s="7"/>
      <c r="Y134" s="5"/>
      <c r="Z134" s="11"/>
      <c r="AA134" s="11"/>
      <c r="AB134" s="11"/>
    </row>
    <row r="135" spans="1:28" x14ac:dyDescent="0.25">
      <c r="A135" s="1"/>
      <c r="B135" s="1"/>
      <c r="C135" s="1"/>
      <c r="D135" s="1"/>
      <c r="E135" s="11"/>
      <c r="F135" s="11"/>
      <c r="G135" s="1"/>
      <c r="H135" s="1"/>
      <c r="I135" s="1"/>
      <c r="J135" s="5"/>
      <c r="K135" s="5"/>
      <c r="L135" s="3"/>
      <c r="M135" s="1"/>
      <c r="N135" s="1"/>
      <c r="O135" s="1"/>
      <c r="P135" s="5"/>
      <c r="Q135" s="5"/>
      <c r="R135" s="3"/>
      <c r="S135" s="1"/>
      <c r="T135" s="1"/>
      <c r="U135" s="1"/>
      <c r="V135" s="5"/>
      <c r="W135" s="5"/>
      <c r="X135" s="7"/>
      <c r="Y135" s="5"/>
      <c r="Z135" s="11"/>
      <c r="AA135" s="11"/>
      <c r="AB135" s="11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D63C0-90AB-4F94-BAD6-ECDEBD1F9C85}">
  <dimension ref="A1:AC213"/>
  <sheetViews>
    <sheetView workbookViewId="0">
      <selection activeCell="F20" sqref="F20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388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389</v>
      </c>
      <c r="B3" s="3" t="s">
        <v>390</v>
      </c>
      <c r="C3" s="3" t="s">
        <v>29</v>
      </c>
      <c r="D3" s="3">
        <v>61</v>
      </c>
      <c r="E3" s="12">
        <v>53300</v>
      </c>
      <c r="F3" s="12"/>
      <c r="G3" s="3">
        <v>54.694099999999999</v>
      </c>
      <c r="H3" s="3" t="s">
        <v>31</v>
      </c>
      <c r="I3" s="3">
        <v>7.3994999999999997</v>
      </c>
      <c r="J3" s="7">
        <v>787</v>
      </c>
      <c r="K3" s="7">
        <f>I3*J3</f>
        <v>5823.4065000000001</v>
      </c>
      <c r="L3" s="3"/>
      <c r="M3" s="3">
        <v>0.90269999999999995</v>
      </c>
      <c r="N3" s="3" t="s">
        <v>33</v>
      </c>
      <c r="O3" s="3">
        <v>0.90269999999999995</v>
      </c>
      <c r="P3" s="7">
        <v>196</v>
      </c>
      <c r="Q3" s="7">
        <f>O3*P3</f>
        <v>176.92919999999998</v>
      </c>
      <c r="R3" s="3"/>
      <c r="S3" s="3">
        <v>5.4032</v>
      </c>
      <c r="T3" s="3" t="s">
        <v>31</v>
      </c>
      <c r="U3" s="3">
        <v>3.3001999999999998</v>
      </c>
      <c r="V3" s="7">
        <v>96.97</v>
      </c>
      <c r="W3" s="7">
        <f>U3*V3</f>
        <v>320.02039399999995</v>
      </c>
      <c r="X3" s="7"/>
      <c r="Y3" s="7"/>
      <c r="Z3" s="12"/>
      <c r="AA3" s="12"/>
      <c r="AB3" s="12"/>
    </row>
    <row r="4" spans="1:29" x14ac:dyDescent="0.25">
      <c r="A4" s="3"/>
      <c r="B4" s="3" t="s">
        <v>391</v>
      </c>
      <c r="C4" s="3"/>
      <c r="D4" s="3"/>
      <c r="E4" s="12"/>
      <c r="F4" s="12"/>
      <c r="G4" s="3"/>
      <c r="H4" s="3" t="s">
        <v>33</v>
      </c>
      <c r="I4" s="3">
        <v>47.294600000000003</v>
      </c>
      <c r="J4" s="7">
        <v>994</v>
      </c>
      <c r="K4" s="7">
        <f>I4*J4</f>
        <v>47010.832399999999</v>
      </c>
      <c r="L4" s="3"/>
      <c r="M4" s="3"/>
      <c r="N4" s="3"/>
      <c r="O4" s="3"/>
      <c r="P4" s="7"/>
      <c r="Q4" s="7"/>
      <c r="R4" s="3"/>
      <c r="S4" s="3"/>
      <c r="T4" s="3" t="s">
        <v>33</v>
      </c>
      <c r="U4" s="3">
        <v>2.1030000000000002</v>
      </c>
      <c r="V4" s="7">
        <v>96.97</v>
      </c>
      <c r="W4" s="7">
        <f>U4*V4</f>
        <v>203.92791000000003</v>
      </c>
      <c r="X4" s="7"/>
      <c r="Y4" s="7"/>
      <c r="Z4" s="12"/>
      <c r="AA4" s="12"/>
      <c r="AB4" s="12"/>
      <c r="AC4" s="4"/>
    </row>
    <row r="5" spans="1:29" x14ac:dyDescent="0.25">
      <c r="A5" s="3"/>
      <c r="B5" s="3" t="s">
        <v>392</v>
      </c>
      <c r="C5" s="3"/>
      <c r="D5" s="3"/>
      <c r="E5" s="12"/>
      <c r="F5" s="12"/>
      <c r="G5" s="3"/>
      <c r="H5" s="3"/>
      <c r="I5" s="3">
        <f>SUM(I3:I4)</f>
        <v>54.694100000000006</v>
      </c>
      <c r="J5" s="7"/>
      <c r="K5" s="7">
        <f>SUM(K3:K4)</f>
        <v>52834.238899999997</v>
      </c>
      <c r="L5" s="3"/>
      <c r="M5" s="3"/>
      <c r="N5" s="3"/>
      <c r="O5" s="3">
        <v>0.90269999999999995</v>
      </c>
      <c r="P5" s="7"/>
      <c r="Q5" s="7">
        <v>176.93</v>
      </c>
      <c r="R5" s="3"/>
      <c r="S5" s="3"/>
      <c r="T5" s="3"/>
      <c r="U5" s="3">
        <f>U3+U4</f>
        <v>5.4032</v>
      </c>
      <c r="V5" s="7"/>
      <c r="W5" s="7">
        <f>W3+W4</f>
        <v>523.94830400000001</v>
      </c>
      <c r="X5" s="7"/>
      <c r="Y5" s="7">
        <f>K5+Q5+W5</f>
        <v>53535.117203999995</v>
      </c>
      <c r="Z5" s="12">
        <v>53500</v>
      </c>
      <c r="AA5" s="12">
        <v>53300</v>
      </c>
      <c r="AB5" s="12">
        <f>Z5-AA5</f>
        <v>200</v>
      </c>
      <c r="AC5" s="4"/>
    </row>
    <row r="6" spans="1:29" x14ac:dyDescent="0.25">
      <c r="A6" s="29"/>
      <c r="B6" s="29"/>
      <c r="C6" s="29"/>
      <c r="D6" s="29"/>
      <c r="E6" s="33"/>
      <c r="F6" s="33"/>
      <c r="G6" s="29"/>
      <c r="H6" s="29"/>
      <c r="I6" s="29"/>
      <c r="J6" s="19"/>
      <c r="K6" s="19"/>
      <c r="L6" s="29"/>
      <c r="M6" s="29"/>
      <c r="N6" s="29"/>
      <c r="O6" s="29"/>
      <c r="P6" s="19"/>
      <c r="Q6" s="19"/>
      <c r="R6" s="29"/>
      <c r="S6" s="29"/>
      <c r="T6" s="29"/>
      <c r="U6" s="29"/>
      <c r="V6" s="19"/>
      <c r="W6" s="19"/>
      <c r="X6" s="19"/>
      <c r="Y6" s="19"/>
      <c r="Z6" s="33"/>
      <c r="AA6" s="33"/>
      <c r="AB6" s="33"/>
      <c r="AC6" s="4"/>
    </row>
    <row r="7" spans="1:29" x14ac:dyDescent="0.25">
      <c r="A7" s="3" t="s">
        <v>393</v>
      </c>
      <c r="B7" s="3" t="s">
        <v>394</v>
      </c>
      <c r="C7" s="3" t="s">
        <v>29</v>
      </c>
      <c r="D7" s="3">
        <v>14.11</v>
      </c>
      <c r="E7" s="12">
        <v>1500</v>
      </c>
      <c r="F7" s="12"/>
      <c r="G7" s="3"/>
      <c r="H7" s="3"/>
      <c r="I7" s="3"/>
      <c r="J7" s="7"/>
      <c r="K7" s="7"/>
      <c r="L7" s="3"/>
      <c r="M7" s="3">
        <v>9.2393999999999998</v>
      </c>
      <c r="N7" s="3" t="s">
        <v>31</v>
      </c>
      <c r="O7" s="3">
        <v>1.1793</v>
      </c>
      <c r="P7" s="7">
        <v>196</v>
      </c>
      <c r="Q7" s="7">
        <f>O7*P7</f>
        <v>231.14279999999999</v>
      </c>
      <c r="R7" s="3"/>
      <c r="S7" s="3">
        <v>4.8705999999999996</v>
      </c>
      <c r="T7" s="3" t="s">
        <v>31</v>
      </c>
      <c r="U7" s="3">
        <v>1.0033000000000001</v>
      </c>
      <c r="V7" s="7">
        <v>96.97</v>
      </c>
      <c r="W7" s="7">
        <f>U7*V7</f>
        <v>97.290001000000004</v>
      </c>
      <c r="X7" s="7"/>
      <c r="Y7" s="7"/>
      <c r="Z7" s="12"/>
      <c r="AA7" s="12"/>
      <c r="AB7" s="12"/>
      <c r="AC7" s="4"/>
    </row>
    <row r="8" spans="1:29" x14ac:dyDescent="0.25">
      <c r="A8" s="3"/>
      <c r="B8" s="3" t="s">
        <v>395</v>
      </c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 t="s">
        <v>33</v>
      </c>
      <c r="O8" s="3">
        <v>8.0601000000000003</v>
      </c>
      <c r="P8" s="7">
        <v>196</v>
      </c>
      <c r="Q8" s="7">
        <f>O8*P8</f>
        <v>1579.7796000000001</v>
      </c>
      <c r="R8" s="3"/>
      <c r="S8" s="3"/>
      <c r="T8" s="3" t="s">
        <v>33</v>
      </c>
      <c r="U8" s="3">
        <v>3.8673000000000002</v>
      </c>
      <c r="V8" s="7">
        <v>96.97</v>
      </c>
      <c r="W8" s="7">
        <f>U8*V8</f>
        <v>375.01208100000002</v>
      </c>
      <c r="X8" s="7"/>
      <c r="Y8" s="7"/>
      <c r="Z8" s="12"/>
      <c r="AA8" s="12"/>
      <c r="AB8" s="12"/>
      <c r="AC8" s="4"/>
    </row>
    <row r="9" spans="1:29" x14ac:dyDescent="0.25">
      <c r="A9" s="3"/>
      <c r="B9" s="3" t="s">
        <v>396</v>
      </c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  <c r="AC9" s="4"/>
    </row>
    <row r="10" spans="1:29" x14ac:dyDescent="0.25">
      <c r="A10" s="3"/>
      <c r="B10" s="3" t="s">
        <v>70</v>
      </c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>
        <f>O7+O8</f>
        <v>9.2393999999999998</v>
      </c>
      <c r="P10" s="7"/>
      <c r="Q10" s="7">
        <f>Q7+Q8</f>
        <v>1810.9224000000002</v>
      </c>
      <c r="R10" s="3"/>
      <c r="S10" s="3"/>
      <c r="T10" s="3"/>
      <c r="U10" s="3">
        <f>U7+U8</f>
        <v>4.8706000000000005</v>
      </c>
      <c r="V10" s="7"/>
      <c r="W10" s="7">
        <f>W7+W8</f>
        <v>472.30208200000004</v>
      </c>
      <c r="X10" s="7"/>
      <c r="Y10" s="7">
        <f>Q10+W10</f>
        <v>2283.2244820000001</v>
      </c>
      <c r="Z10" s="12">
        <v>2300</v>
      </c>
      <c r="AA10" s="12">
        <v>1500</v>
      </c>
      <c r="AB10" s="12">
        <f>Z10-AA10</f>
        <v>800</v>
      </c>
      <c r="AC10" s="4"/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  <c r="AC11" s="4"/>
    </row>
    <row r="12" spans="1:29" x14ac:dyDescent="0.25">
      <c r="A12" s="3" t="s">
        <v>397</v>
      </c>
      <c r="B12" s="3" t="s">
        <v>398</v>
      </c>
      <c r="C12" s="3" t="s">
        <v>29</v>
      </c>
      <c r="D12" s="3">
        <v>160</v>
      </c>
      <c r="E12" s="12">
        <v>154400</v>
      </c>
      <c r="F12" s="12"/>
      <c r="G12" s="3">
        <v>158.00460000000001</v>
      </c>
      <c r="H12" s="3" t="s">
        <v>93</v>
      </c>
      <c r="I12" s="3">
        <v>1.46E-2</v>
      </c>
      <c r="J12" s="7">
        <v>1201</v>
      </c>
      <c r="K12" s="7">
        <f>I12*J12</f>
        <v>17.534600000000001</v>
      </c>
      <c r="L12" s="3"/>
      <c r="M12" s="3"/>
      <c r="N12" s="3"/>
      <c r="O12" s="3"/>
      <c r="P12" s="7"/>
      <c r="Q12" s="7"/>
      <c r="R12" s="3"/>
      <c r="S12" s="3">
        <v>1.9954000000000001</v>
      </c>
      <c r="T12" s="3" t="s">
        <v>93</v>
      </c>
      <c r="U12" s="14">
        <v>1.66E-2</v>
      </c>
      <c r="V12" s="7">
        <v>96.97</v>
      </c>
      <c r="W12" s="7">
        <f>U12*V12</f>
        <v>1.609702</v>
      </c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97</v>
      </c>
      <c r="I13" s="3">
        <v>14.9801</v>
      </c>
      <c r="J13" s="7">
        <v>897</v>
      </c>
      <c r="K13" s="7">
        <f t="shared" ref="K13:K22" si="0">I13*J13</f>
        <v>13437.1497</v>
      </c>
      <c r="L13" s="3"/>
      <c r="M13" s="3"/>
      <c r="N13" s="3"/>
      <c r="O13" s="3"/>
      <c r="P13" s="7"/>
      <c r="Q13" s="7"/>
      <c r="R13" s="3"/>
      <c r="S13" s="3"/>
      <c r="T13" s="3" t="s">
        <v>97</v>
      </c>
      <c r="U13" s="3">
        <v>1.5403</v>
      </c>
      <c r="V13" s="7">
        <v>96.97</v>
      </c>
      <c r="W13" s="7">
        <f t="shared" ref="W13:W14" si="1">U13*V13</f>
        <v>149.36289099999999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122</v>
      </c>
      <c r="I14" s="3">
        <v>30.135300000000001</v>
      </c>
      <c r="J14" s="7">
        <v>1325</v>
      </c>
      <c r="K14" s="7">
        <f t="shared" si="0"/>
        <v>39929.272499999999</v>
      </c>
      <c r="L14" s="3"/>
      <c r="M14" s="3"/>
      <c r="N14" s="3"/>
      <c r="O14" s="3"/>
      <c r="P14" s="7"/>
      <c r="Q14" s="7"/>
      <c r="R14" s="3"/>
      <c r="S14" s="3"/>
      <c r="T14" s="3" t="s">
        <v>96</v>
      </c>
      <c r="U14" s="3">
        <v>0.4385</v>
      </c>
      <c r="V14" s="7">
        <v>96.97</v>
      </c>
      <c r="W14" s="7">
        <f t="shared" si="1"/>
        <v>42.521344999999997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100</v>
      </c>
      <c r="I15" s="3">
        <v>30.477799999999998</v>
      </c>
      <c r="J15" s="7">
        <v>1159</v>
      </c>
      <c r="K15" s="7">
        <f t="shared" si="0"/>
        <v>35323.770199999999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101</v>
      </c>
      <c r="I16" s="3">
        <v>0.83120000000000005</v>
      </c>
      <c r="J16" s="7">
        <v>856</v>
      </c>
      <c r="K16" s="7">
        <f t="shared" si="0"/>
        <v>711.50720000000001</v>
      </c>
      <c r="L16" s="3"/>
      <c r="M16" s="3"/>
      <c r="N16" s="3"/>
      <c r="O16" s="3"/>
      <c r="P16" s="7"/>
      <c r="Q16" s="7"/>
      <c r="R16" s="3"/>
      <c r="S16" s="3"/>
      <c r="T16" s="3"/>
      <c r="U16" s="14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102</v>
      </c>
      <c r="I17" s="3">
        <v>18.466200000000001</v>
      </c>
      <c r="J17" s="7">
        <v>635</v>
      </c>
      <c r="K17" s="7">
        <f t="shared" si="0"/>
        <v>11726.037</v>
      </c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96</v>
      </c>
      <c r="I18" s="3">
        <v>2.1394000000000002</v>
      </c>
      <c r="J18" s="7">
        <v>1077</v>
      </c>
      <c r="K18" s="7">
        <f t="shared" si="0"/>
        <v>2304.1338000000001</v>
      </c>
      <c r="L18" s="3"/>
      <c r="M18" s="3"/>
      <c r="N18" s="3"/>
      <c r="O18" s="3"/>
      <c r="P18" s="7"/>
      <c r="Q18" s="7"/>
      <c r="R18" s="3"/>
      <c r="S18" s="3"/>
      <c r="T18" s="3"/>
      <c r="U18" s="14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18</v>
      </c>
      <c r="I19" s="3">
        <v>11.6126</v>
      </c>
      <c r="J19" s="7">
        <v>1201</v>
      </c>
      <c r="K19" s="7">
        <f t="shared" si="0"/>
        <v>13946.732600000001</v>
      </c>
      <c r="L19" s="3"/>
      <c r="M19" s="3"/>
      <c r="N19" s="3"/>
      <c r="O19" s="3"/>
      <c r="P19" s="7"/>
      <c r="Q19" s="7"/>
      <c r="R19" s="3"/>
      <c r="S19" s="3"/>
      <c r="T19" s="3"/>
      <c r="U19" s="14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 t="s">
        <v>107</v>
      </c>
      <c r="I20" s="3">
        <v>8.5884</v>
      </c>
      <c r="J20" s="7">
        <v>621</v>
      </c>
      <c r="K20" s="7">
        <f t="shared" si="0"/>
        <v>5333.3963999999996</v>
      </c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 t="s">
        <v>399</v>
      </c>
      <c r="I21" s="3">
        <v>3.4028</v>
      </c>
      <c r="J21" s="7">
        <v>1008</v>
      </c>
      <c r="K21" s="7">
        <f t="shared" si="0"/>
        <v>3430.0223999999998</v>
      </c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 t="s">
        <v>400</v>
      </c>
      <c r="I22" s="3">
        <v>37.356200000000001</v>
      </c>
      <c r="J22" s="7">
        <v>773</v>
      </c>
      <c r="K22" s="7">
        <f t="shared" si="0"/>
        <v>28876.3426</v>
      </c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>
        <f>SUM(I12:I22)</f>
        <v>158.00459999999998</v>
      </c>
      <c r="J23" s="7"/>
      <c r="K23" s="7">
        <f>SUM(K12:K22)</f>
        <v>155035.899</v>
      </c>
      <c r="L23" s="3"/>
      <c r="M23" s="3"/>
      <c r="N23" s="3"/>
      <c r="O23" s="3"/>
      <c r="P23" s="7"/>
      <c r="Q23" s="7"/>
      <c r="R23" s="3"/>
      <c r="S23" s="3"/>
      <c r="T23" s="3"/>
      <c r="U23" s="14">
        <f>SUM(U12:U14)</f>
        <v>1.9954000000000001</v>
      </c>
      <c r="V23" s="7"/>
      <c r="W23" s="7">
        <f>SUM(W12:W14)</f>
        <v>193.49393799999999</v>
      </c>
      <c r="X23" s="7"/>
      <c r="Y23" s="7">
        <f>K23+W23</f>
        <v>155229.392938</v>
      </c>
      <c r="Z23" s="12">
        <v>155200</v>
      </c>
      <c r="AA23" s="12">
        <v>154400</v>
      </c>
      <c r="AB23" s="12">
        <f>Z23-AA23</f>
        <v>800</v>
      </c>
    </row>
    <row r="24" spans="1:29" x14ac:dyDescent="0.25">
      <c r="A24" s="29"/>
      <c r="B24" s="29"/>
      <c r="C24" s="29"/>
      <c r="D24" s="29"/>
      <c r="E24" s="33"/>
      <c r="F24" s="33"/>
      <c r="G24" s="29"/>
      <c r="H24" s="29"/>
      <c r="I24" s="29"/>
      <c r="J24" s="19"/>
      <c r="K24" s="19"/>
      <c r="L24" s="29"/>
      <c r="M24" s="29"/>
      <c r="N24" s="29"/>
      <c r="O24" s="29"/>
      <c r="P24" s="19"/>
      <c r="Q24" s="19"/>
      <c r="R24" s="29"/>
      <c r="S24" s="29"/>
      <c r="T24" s="29"/>
      <c r="U24" s="34"/>
      <c r="V24" s="19"/>
      <c r="W24" s="19"/>
      <c r="X24" s="19"/>
      <c r="Y24" s="19"/>
      <c r="Z24" s="33"/>
      <c r="AA24" s="33"/>
      <c r="AB24" s="33"/>
    </row>
    <row r="25" spans="1:29" x14ac:dyDescent="0.25">
      <c r="A25" s="3" t="s">
        <v>401</v>
      </c>
      <c r="B25" s="3" t="s">
        <v>402</v>
      </c>
      <c r="C25" s="3" t="s">
        <v>403</v>
      </c>
      <c r="D25" s="3">
        <v>159.19</v>
      </c>
      <c r="E25" s="12">
        <v>122000</v>
      </c>
      <c r="F25" s="12"/>
      <c r="G25" s="3">
        <v>143.21789999999999</v>
      </c>
      <c r="H25" s="3" t="s">
        <v>179</v>
      </c>
      <c r="I25" s="3">
        <v>0.1203</v>
      </c>
      <c r="J25" s="7">
        <v>483</v>
      </c>
      <c r="K25" s="7">
        <f>I25*J25</f>
        <v>58.104900000000001</v>
      </c>
      <c r="L25" s="3"/>
      <c r="M25" s="3"/>
      <c r="N25" s="3"/>
      <c r="O25" s="3"/>
      <c r="P25" s="7"/>
      <c r="Q25" s="7"/>
      <c r="R25" s="3"/>
      <c r="S25" s="3">
        <v>15.972099999999999</v>
      </c>
      <c r="T25" s="3" t="s">
        <v>179</v>
      </c>
      <c r="U25" s="14">
        <v>7.8648999999999996</v>
      </c>
      <c r="V25" s="7">
        <v>96.97</v>
      </c>
      <c r="W25" s="7">
        <f>U25*V25</f>
        <v>762.6593529999999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 t="s">
        <v>122</v>
      </c>
      <c r="I26" s="3">
        <v>1.4277</v>
      </c>
      <c r="J26" s="7">
        <v>1325</v>
      </c>
      <c r="K26" s="7">
        <f t="shared" ref="K26:K33" si="2">I26*J26</f>
        <v>1891.7024999999999</v>
      </c>
      <c r="L26" s="3"/>
      <c r="M26" s="3"/>
      <c r="N26" s="3"/>
      <c r="O26" s="3"/>
      <c r="P26" s="7"/>
      <c r="Q26" s="7"/>
      <c r="R26" s="3"/>
      <c r="S26" s="3"/>
      <c r="T26" s="3" t="s">
        <v>122</v>
      </c>
      <c r="U26" s="3">
        <v>0.52</v>
      </c>
      <c r="V26" s="7">
        <v>96.97</v>
      </c>
      <c r="W26" s="7">
        <f t="shared" ref="W26:W30" si="3">U26*V26</f>
        <v>50.424399999999999</v>
      </c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 t="s">
        <v>101</v>
      </c>
      <c r="I27" s="3">
        <v>10.067600000000001</v>
      </c>
      <c r="J27" s="7">
        <v>856</v>
      </c>
      <c r="K27" s="7">
        <f t="shared" si="2"/>
        <v>8617.865600000001</v>
      </c>
      <c r="L27" s="3"/>
      <c r="M27" s="3"/>
      <c r="N27" s="3"/>
      <c r="O27" s="3"/>
      <c r="P27" s="7"/>
      <c r="Q27" s="7"/>
      <c r="R27" s="3"/>
      <c r="S27" s="3"/>
      <c r="T27" s="3" t="s">
        <v>96</v>
      </c>
      <c r="U27" s="3">
        <v>5.5803000000000003</v>
      </c>
      <c r="V27" s="7">
        <v>96.97</v>
      </c>
      <c r="W27" s="7">
        <f t="shared" si="3"/>
        <v>541.12169100000006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 t="s">
        <v>102</v>
      </c>
      <c r="I28" s="3">
        <v>0.2084</v>
      </c>
      <c r="J28" s="7">
        <v>635</v>
      </c>
      <c r="K28" s="7">
        <f t="shared" si="2"/>
        <v>132.334</v>
      </c>
      <c r="L28" s="3"/>
      <c r="M28" s="3"/>
      <c r="N28" s="3"/>
      <c r="O28" s="3"/>
      <c r="P28" s="7"/>
      <c r="Q28" s="7"/>
      <c r="R28" s="3"/>
      <c r="S28" s="3"/>
      <c r="T28" s="3" t="s">
        <v>16</v>
      </c>
      <c r="U28" s="3">
        <v>0.60289999999999999</v>
      </c>
      <c r="V28" s="7">
        <v>96.97</v>
      </c>
      <c r="W28" s="7">
        <f t="shared" si="3"/>
        <v>58.463212999999996</v>
      </c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 t="s">
        <v>404</v>
      </c>
      <c r="I29" s="3">
        <v>1.7806</v>
      </c>
      <c r="J29" s="7">
        <v>455</v>
      </c>
      <c r="K29" s="7">
        <f t="shared" si="2"/>
        <v>810.173</v>
      </c>
      <c r="L29" s="3"/>
      <c r="M29" s="3"/>
      <c r="N29" s="3"/>
      <c r="O29" s="3"/>
      <c r="P29" s="7"/>
      <c r="Q29" s="7"/>
      <c r="R29" s="3"/>
      <c r="S29" s="3"/>
      <c r="T29" s="3" t="s">
        <v>17</v>
      </c>
      <c r="U29" s="3">
        <v>1.2311000000000001</v>
      </c>
      <c r="V29" s="7">
        <v>96.97</v>
      </c>
      <c r="W29" s="7">
        <f t="shared" si="3"/>
        <v>119.379767</v>
      </c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 t="s">
        <v>96</v>
      </c>
      <c r="I30" s="3">
        <v>25.008400000000002</v>
      </c>
      <c r="J30" s="7">
        <v>1077</v>
      </c>
      <c r="K30" s="7">
        <f t="shared" si="2"/>
        <v>26934.0468</v>
      </c>
      <c r="L30" s="3"/>
      <c r="M30" s="3"/>
      <c r="N30" s="3"/>
      <c r="O30" s="3"/>
      <c r="P30" s="7"/>
      <c r="Q30" s="7"/>
      <c r="R30" s="3"/>
      <c r="S30" s="3"/>
      <c r="T30" s="3" t="s">
        <v>272</v>
      </c>
      <c r="U30" s="3">
        <v>0.1729</v>
      </c>
      <c r="V30" s="7">
        <v>96.97</v>
      </c>
      <c r="W30" s="7">
        <f t="shared" si="3"/>
        <v>16.766113000000001</v>
      </c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 t="s">
        <v>16</v>
      </c>
      <c r="I31" s="3">
        <v>2.2879</v>
      </c>
      <c r="J31" s="7">
        <v>1118</v>
      </c>
      <c r="K31" s="7">
        <f t="shared" si="2"/>
        <v>2557.8722000000002</v>
      </c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 t="s">
        <v>17</v>
      </c>
      <c r="I32" s="3">
        <v>90.062700000000007</v>
      </c>
      <c r="J32" s="7">
        <v>842</v>
      </c>
      <c r="K32" s="7">
        <f t="shared" si="2"/>
        <v>75832.79340000001</v>
      </c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272</v>
      </c>
      <c r="I33" s="3">
        <v>12.254300000000001</v>
      </c>
      <c r="J33" s="7">
        <v>469</v>
      </c>
      <c r="K33" s="7">
        <f t="shared" si="2"/>
        <v>5747.2667000000001</v>
      </c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>
        <f>SUM(I25:I33)</f>
        <v>143.21790000000001</v>
      </c>
      <c r="J34" s="7"/>
      <c r="K34" s="7">
        <f>SUM(K25:K33)</f>
        <v>122582.15910000002</v>
      </c>
      <c r="L34" s="3"/>
      <c r="M34" s="3"/>
      <c r="N34" s="3"/>
      <c r="O34" s="3"/>
      <c r="P34" s="7"/>
      <c r="Q34" s="7"/>
      <c r="R34" s="3"/>
      <c r="S34" s="3"/>
      <c r="T34" s="3"/>
      <c r="U34" s="14">
        <f>SUM(U25:U30)</f>
        <v>15.972099999999999</v>
      </c>
      <c r="V34" s="7"/>
      <c r="W34" s="7">
        <f>SUM(W25:W30)</f>
        <v>1548.8145369999997</v>
      </c>
      <c r="X34" s="7"/>
      <c r="Y34" s="7">
        <f>K34+W34</f>
        <v>124130.97363700002</v>
      </c>
      <c r="Z34" s="12">
        <v>124100</v>
      </c>
      <c r="AA34" s="12">
        <v>122000</v>
      </c>
      <c r="AB34" s="12">
        <f>Z34-AA34</f>
        <v>2100</v>
      </c>
    </row>
    <row r="35" spans="1:28" x14ac:dyDescent="0.25">
      <c r="A35" s="29"/>
      <c r="B35" s="29"/>
      <c r="C35" s="29"/>
      <c r="D35" s="29"/>
      <c r="E35" s="33"/>
      <c r="F35" s="33"/>
      <c r="G35" s="29"/>
      <c r="H35" s="29"/>
      <c r="I35" s="29"/>
      <c r="J35" s="19"/>
      <c r="K35" s="19"/>
      <c r="L35" s="29"/>
      <c r="M35" s="29"/>
      <c r="N35" s="29"/>
      <c r="O35" s="29"/>
      <c r="P35" s="19"/>
      <c r="Q35" s="19"/>
      <c r="R35" s="29"/>
      <c r="S35" s="29"/>
      <c r="T35" s="29"/>
      <c r="U35" s="29"/>
      <c r="V35" s="19"/>
      <c r="W35" s="19"/>
      <c r="X35" s="19"/>
      <c r="Y35" s="19"/>
      <c r="Z35" s="33"/>
      <c r="AA35" s="33"/>
      <c r="AB35" s="33"/>
    </row>
    <row r="36" spans="1:28" x14ac:dyDescent="0.25">
      <c r="A36" s="3" t="s">
        <v>405</v>
      </c>
      <c r="B36" s="3" t="s">
        <v>406</v>
      </c>
      <c r="C36" s="3" t="s">
        <v>403</v>
      </c>
      <c r="D36" s="3">
        <v>79.53</v>
      </c>
      <c r="E36" s="12">
        <v>47100</v>
      </c>
      <c r="F36" s="12"/>
      <c r="G36" s="3">
        <v>48.581899999999997</v>
      </c>
      <c r="H36" s="3" t="s">
        <v>102</v>
      </c>
      <c r="I36" s="3">
        <v>0.81359999999999999</v>
      </c>
      <c r="J36" s="7">
        <v>635</v>
      </c>
      <c r="K36" s="7">
        <f>I36*J36</f>
        <v>516.63599999999997</v>
      </c>
      <c r="L36" s="3"/>
      <c r="M36" s="3">
        <v>9.4542999999999999</v>
      </c>
      <c r="N36" s="3" t="s">
        <v>100</v>
      </c>
      <c r="O36" s="3">
        <v>1.0026999999999999</v>
      </c>
      <c r="P36" s="7">
        <v>196</v>
      </c>
      <c r="Q36" s="7">
        <f>P36*O36</f>
        <v>196.52919999999997</v>
      </c>
      <c r="R36" s="3"/>
      <c r="S36" s="3">
        <v>21.4938</v>
      </c>
      <c r="T36" s="3" t="s">
        <v>100</v>
      </c>
      <c r="U36" s="3">
        <v>0.8508</v>
      </c>
      <c r="V36" s="7">
        <v>96.97</v>
      </c>
      <c r="W36" s="7">
        <f>U36*V36</f>
        <v>82.502076000000002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407</v>
      </c>
      <c r="I37" s="3">
        <v>7.6417999999999999</v>
      </c>
      <c r="J37" s="7">
        <v>511</v>
      </c>
      <c r="K37" s="7">
        <f t="shared" ref="K37:K40" si="4">I37*J37</f>
        <v>3904.9598000000001</v>
      </c>
      <c r="L37" s="3"/>
      <c r="M37" s="3"/>
      <c r="N37" s="3" t="s">
        <v>407</v>
      </c>
      <c r="O37" s="3">
        <v>6.407</v>
      </c>
      <c r="P37" s="7">
        <v>196</v>
      </c>
      <c r="Q37" s="7">
        <f t="shared" ref="Q37:Q42" si="5">P37*O37</f>
        <v>1255.7719999999999</v>
      </c>
      <c r="R37" s="3"/>
      <c r="S37" s="3"/>
      <c r="T37" s="3" t="s">
        <v>407</v>
      </c>
      <c r="U37" s="3">
        <v>3.5400000000000001E-2</v>
      </c>
      <c r="V37" s="7">
        <v>96.97</v>
      </c>
      <c r="W37" s="7">
        <f t="shared" ref="W37:W40" si="6">U37*V37</f>
        <v>3.4327380000000001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16</v>
      </c>
      <c r="I38" s="3">
        <v>15.034800000000001</v>
      </c>
      <c r="J38" s="7">
        <v>1118</v>
      </c>
      <c r="K38" s="7">
        <f t="shared" si="4"/>
        <v>16808.9064</v>
      </c>
      <c r="L38" s="3"/>
      <c r="M38" s="3"/>
      <c r="N38" s="3" t="s">
        <v>16</v>
      </c>
      <c r="O38" s="3">
        <v>3.9800000000000002E-2</v>
      </c>
      <c r="P38" s="7">
        <v>196</v>
      </c>
      <c r="Q38" s="7">
        <f t="shared" si="5"/>
        <v>7.8008000000000006</v>
      </c>
      <c r="R38" s="3"/>
      <c r="S38" s="3"/>
      <c r="T38" s="3" t="s">
        <v>107</v>
      </c>
      <c r="U38" s="3">
        <v>0.12859999999999999</v>
      </c>
      <c r="V38" s="7">
        <v>96.97</v>
      </c>
      <c r="W38" s="7">
        <f t="shared" si="6"/>
        <v>12.470341999999999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17</v>
      </c>
      <c r="I39" s="3">
        <v>24.7197</v>
      </c>
      <c r="J39" s="7">
        <v>842</v>
      </c>
      <c r="K39" s="7">
        <f t="shared" si="4"/>
        <v>20813.987399999998</v>
      </c>
      <c r="L39" s="3"/>
      <c r="M39" s="3"/>
      <c r="N39" s="3" t="s">
        <v>107</v>
      </c>
      <c r="O39" s="3">
        <v>1.1751</v>
      </c>
      <c r="P39" s="7">
        <v>196</v>
      </c>
      <c r="Q39" s="7">
        <f t="shared" si="5"/>
        <v>230.31960000000001</v>
      </c>
      <c r="R39" s="3"/>
      <c r="S39" s="3"/>
      <c r="T39" s="3" t="s">
        <v>78</v>
      </c>
      <c r="U39" s="3">
        <v>0.1012</v>
      </c>
      <c r="V39" s="7">
        <v>96.97</v>
      </c>
      <c r="W39" s="7">
        <f t="shared" si="6"/>
        <v>9.813364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107</v>
      </c>
      <c r="I40" s="3">
        <v>0.372</v>
      </c>
      <c r="J40" s="7">
        <v>621</v>
      </c>
      <c r="K40" s="7">
        <f t="shared" si="4"/>
        <v>231.012</v>
      </c>
      <c r="L40" s="3"/>
      <c r="M40" s="3"/>
      <c r="N40" s="3" t="s">
        <v>272</v>
      </c>
      <c r="O40" s="3">
        <v>0.186</v>
      </c>
      <c r="P40" s="7">
        <v>196</v>
      </c>
      <c r="Q40" s="7">
        <f t="shared" si="5"/>
        <v>36.456000000000003</v>
      </c>
      <c r="R40" s="3"/>
      <c r="S40" s="3"/>
      <c r="T40" s="3" t="s">
        <v>49</v>
      </c>
      <c r="U40" s="3">
        <v>20.377800000000001</v>
      </c>
      <c r="V40" s="7">
        <v>96.97</v>
      </c>
      <c r="W40" s="7">
        <f t="shared" si="6"/>
        <v>1976.0352660000001</v>
      </c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 t="s">
        <v>78</v>
      </c>
      <c r="O41" s="3">
        <v>3.4599999999999999E-2</v>
      </c>
      <c r="P41" s="7">
        <v>196</v>
      </c>
      <c r="Q41" s="7">
        <f t="shared" si="5"/>
        <v>6.7816000000000001</v>
      </c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 t="s">
        <v>49</v>
      </c>
      <c r="O42" s="3">
        <v>0.60909999999999997</v>
      </c>
      <c r="P42" s="7">
        <v>196</v>
      </c>
      <c r="Q42" s="7">
        <f t="shared" si="5"/>
        <v>119.3836</v>
      </c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>
        <f>SUM(I36:I40)</f>
        <v>48.581900000000005</v>
      </c>
      <c r="J43" s="7"/>
      <c r="K43" s="7">
        <f>SUM(K36:K40)</f>
        <v>42275.501600000003</v>
      </c>
      <c r="L43" s="3"/>
      <c r="M43" s="3"/>
      <c r="N43" s="3"/>
      <c r="O43" s="3">
        <f>SUM(O36:O42)</f>
        <v>9.4542999999999981</v>
      </c>
      <c r="P43" s="7"/>
      <c r="Q43" s="7">
        <f>SUM(Q36:Q42)</f>
        <v>1853.0427999999997</v>
      </c>
      <c r="R43" s="3"/>
      <c r="S43" s="3"/>
      <c r="T43" s="3"/>
      <c r="U43" s="3">
        <f>SUM(U36:U40)</f>
        <v>21.4938</v>
      </c>
      <c r="V43" s="7"/>
      <c r="W43" s="7">
        <f>SUM(W36:W40)</f>
        <v>2084.2537860000002</v>
      </c>
      <c r="X43" s="7"/>
      <c r="Y43" s="7">
        <f>K43+Q43+W43</f>
        <v>46212.798186000007</v>
      </c>
      <c r="Z43" s="12">
        <v>46200</v>
      </c>
      <c r="AA43" s="12">
        <v>47100</v>
      </c>
      <c r="AB43" s="12">
        <f>Z43-AA43</f>
        <v>-900</v>
      </c>
    </row>
    <row r="44" spans="1:28" x14ac:dyDescent="0.25">
      <c r="A44" s="29"/>
      <c r="B44" s="29"/>
      <c r="C44" s="29"/>
      <c r="D44" s="29"/>
      <c r="E44" s="33"/>
      <c r="F44" s="33"/>
      <c r="G44" s="29"/>
      <c r="H44" s="29"/>
      <c r="I44" s="29"/>
      <c r="J44" s="19"/>
      <c r="K44" s="19"/>
      <c r="L44" s="29"/>
      <c r="M44" s="29"/>
      <c r="N44" s="29"/>
      <c r="O44" s="29"/>
      <c r="P44" s="19"/>
      <c r="Q44" s="19"/>
      <c r="R44" s="29"/>
      <c r="S44" s="29"/>
      <c r="T44" s="29"/>
      <c r="U44" s="29"/>
      <c r="V44" s="19"/>
      <c r="W44" s="19"/>
      <c r="X44" s="19"/>
      <c r="Y44" s="19"/>
      <c r="Z44" s="33"/>
      <c r="AA44" s="33"/>
      <c r="AB44" s="33"/>
    </row>
    <row r="45" spans="1:28" x14ac:dyDescent="0.25">
      <c r="A45" s="3" t="s">
        <v>408</v>
      </c>
      <c r="B45" s="3" t="s">
        <v>409</v>
      </c>
      <c r="C45" s="3" t="s">
        <v>403</v>
      </c>
      <c r="D45" s="3">
        <v>160</v>
      </c>
      <c r="E45" s="12">
        <v>103800</v>
      </c>
      <c r="F45" s="12"/>
      <c r="G45" s="3">
        <v>99.136799999999994</v>
      </c>
      <c r="H45" s="3" t="s">
        <v>179</v>
      </c>
      <c r="I45" s="3">
        <v>2.4363999999999999</v>
      </c>
      <c r="J45" s="7">
        <v>483</v>
      </c>
      <c r="K45" s="7">
        <f>I45*J45</f>
        <v>1176.7811999999999</v>
      </c>
      <c r="L45" s="3"/>
      <c r="M45" s="3"/>
      <c r="N45" s="3"/>
      <c r="O45" s="3"/>
      <c r="P45" s="7"/>
      <c r="Q45" s="7"/>
      <c r="R45" s="3"/>
      <c r="S45" s="3">
        <v>60.863199999999999</v>
      </c>
      <c r="T45" s="3" t="s">
        <v>179</v>
      </c>
      <c r="U45" s="3">
        <v>24.968599999999999</v>
      </c>
      <c r="V45" s="7">
        <v>96.97</v>
      </c>
      <c r="W45" s="7">
        <f>U45*V45</f>
        <v>2421.2051419999998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122</v>
      </c>
      <c r="I46" s="3">
        <v>17.736599999999999</v>
      </c>
      <c r="J46" s="7">
        <v>1325</v>
      </c>
      <c r="K46" s="7">
        <f t="shared" ref="K46:K51" si="7">I46*J46</f>
        <v>23500.994999999999</v>
      </c>
      <c r="L46" s="3"/>
      <c r="M46" s="3"/>
      <c r="N46" s="3"/>
      <c r="O46" s="3"/>
      <c r="P46" s="7"/>
      <c r="Q46" s="7"/>
      <c r="R46" s="3"/>
      <c r="S46" s="3"/>
      <c r="T46" s="3" t="s">
        <v>122</v>
      </c>
      <c r="U46" s="3">
        <v>4.8567</v>
      </c>
      <c r="V46" s="7">
        <v>96.97</v>
      </c>
      <c r="W46" s="7">
        <f t="shared" ref="W46:W50" si="8">U46*V46</f>
        <v>470.95419900000002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101</v>
      </c>
      <c r="I47" s="3">
        <v>19.448699999999999</v>
      </c>
      <c r="J47" s="7">
        <v>856</v>
      </c>
      <c r="K47" s="7">
        <f t="shared" si="7"/>
        <v>16648.087199999998</v>
      </c>
      <c r="L47" s="3"/>
      <c r="M47" s="3"/>
      <c r="N47" s="3"/>
      <c r="O47" s="3"/>
      <c r="P47" s="7"/>
      <c r="Q47" s="7"/>
      <c r="R47" s="3"/>
      <c r="S47" s="3"/>
      <c r="T47" s="3" t="s">
        <v>101</v>
      </c>
      <c r="U47" s="3">
        <v>2.3382999999999998</v>
      </c>
      <c r="V47" s="7">
        <v>96.97</v>
      </c>
      <c r="W47" s="7">
        <f t="shared" si="8"/>
        <v>226.74495099999999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410</v>
      </c>
      <c r="I48" s="3">
        <v>1.0365</v>
      </c>
      <c r="J48" s="7">
        <v>455</v>
      </c>
      <c r="K48" s="7">
        <f t="shared" si="7"/>
        <v>471.60750000000002</v>
      </c>
      <c r="L48" s="3"/>
      <c r="M48" s="3"/>
      <c r="N48" s="3"/>
      <c r="O48" s="3"/>
      <c r="P48" s="7"/>
      <c r="Q48" s="7"/>
      <c r="R48" s="3"/>
      <c r="S48" s="3"/>
      <c r="T48" s="3" t="s">
        <v>96</v>
      </c>
      <c r="U48" s="3">
        <v>21.319400000000002</v>
      </c>
      <c r="V48" s="7">
        <v>96.97</v>
      </c>
      <c r="W48" s="7">
        <f t="shared" si="8"/>
        <v>2067.3422180000002</v>
      </c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 t="s">
        <v>96</v>
      </c>
      <c r="I49" s="3">
        <v>25.3369</v>
      </c>
      <c r="J49" s="7">
        <v>1077</v>
      </c>
      <c r="K49" s="7">
        <f t="shared" si="7"/>
        <v>27287.8413</v>
      </c>
      <c r="L49" s="3"/>
      <c r="M49" s="3"/>
      <c r="N49" s="3"/>
      <c r="O49" s="3"/>
      <c r="P49" s="7"/>
      <c r="Q49" s="7"/>
      <c r="R49" s="3"/>
      <c r="S49" s="3"/>
      <c r="T49" s="3" t="s">
        <v>63</v>
      </c>
      <c r="U49" s="3">
        <v>6.5350000000000001</v>
      </c>
      <c r="V49" s="7">
        <v>96.97</v>
      </c>
      <c r="W49" s="7">
        <f t="shared" si="8"/>
        <v>633.69894999999997</v>
      </c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 t="s">
        <v>63</v>
      </c>
      <c r="I50" s="3">
        <v>2.1842999999999999</v>
      </c>
      <c r="J50" s="7">
        <v>386</v>
      </c>
      <c r="K50" s="7">
        <f t="shared" si="7"/>
        <v>843.13979999999992</v>
      </c>
      <c r="L50" s="3"/>
      <c r="M50" s="3"/>
      <c r="N50" s="3"/>
      <c r="O50" s="3"/>
      <c r="P50" s="7"/>
      <c r="Q50" s="7"/>
      <c r="R50" s="3"/>
      <c r="S50" s="3"/>
      <c r="T50" s="3" t="s">
        <v>399</v>
      </c>
      <c r="U50" s="3">
        <v>0.84519999999999995</v>
      </c>
      <c r="V50" s="7">
        <v>96.97</v>
      </c>
      <c r="W50" s="7">
        <f t="shared" si="8"/>
        <v>81.959043999999992</v>
      </c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 t="s">
        <v>399</v>
      </c>
      <c r="I51" s="3">
        <v>30.9574</v>
      </c>
      <c r="J51" s="7">
        <v>1008</v>
      </c>
      <c r="K51" s="7">
        <f t="shared" si="7"/>
        <v>31205.0592</v>
      </c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>
        <f>SUM(I45:I51)</f>
        <v>99.136799999999994</v>
      </c>
      <c r="J52" s="7"/>
      <c r="K52" s="7">
        <f>SUM(K45:K51)</f>
        <v>101133.51120000001</v>
      </c>
      <c r="L52" s="3"/>
      <c r="M52" s="3"/>
      <c r="N52" s="3"/>
      <c r="O52" s="3"/>
      <c r="P52" s="7"/>
      <c r="Q52" s="7"/>
      <c r="R52" s="3"/>
      <c r="S52" s="3"/>
      <c r="T52" s="3"/>
      <c r="U52" s="3">
        <f>SUM(U45:U50)</f>
        <v>60.863199999999999</v>
      </c>
      <c r="V52" s="7"/>
      <c r="W52" s="7">
        <f>SUM(W45:W50)</f>
        <v>5901.9045040000001</v>
      </c>
      <c r="X52" s="7"/>
      <c r="Y52" s="7">
        <f>K52+W52</f>
        <v>107035.41570400001</v>
      </c>
      <c r="Z52" s="12">
        <v>107000</v>
      </c>
      <c r="AA52" s="12">
        <v>103800</v>
      </c>
      <c r="AB52" s="12">
        <f>Z52-AA52</f>
        <v>3200</v>
      </c>
    </row>
    <row r="53" spans="1:28" x14ac:dyDescent="0.25">
      <c r="A53" s="29"/>
      <c r="B53" s="29"/>
      <c r="C53" s="29"/>
      <c r="D53" s="29"/>
      <c r="E53" s="33"/>
      <c r="F53" s="33"/>
      <c r="G53" s="29"/>
      <c r="H53" s="29"/>
      <c r="I53" s="29"/>
      <c r="J53" s="19"/>
      <c r="K53" s="19"/>
      <c r="L53" s="29"/>
      <c r="M53" s="29"/>
      <c r="N53" s="29"/>
      <c r="O53" s="29"/>
      <c r="P53" s="19"/>
      <c r="Q53" s="19"/>
      <c r="R53" s="29"/>
      <c r="S53" s="29"/>
      <c r="T53" s="29"/>
      <c r="U53" s="29"/>
      <c r="V53" s="19"/>
      <c r="W53" s="19"/>
      <c r="X53" s="19"/>
      <c r="Y53" s="19"/>
      <c r="Z53" s="33"/>
      <c r="AA53" s="33"/>
      <c r="AB53" s="33"/>
    </row>
    <row r="54" spans="1:28" x14ac:dyDescent="0.25">
      <c r="A54" s="3" t="s">
        <v>36</v>
      </c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 t="s">
        <v>19</v>
      </c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>
        <f>SUM(AB5:AB52)</f>
        <v>6200</v>
      </c>
    </row>
    <row r="56" spans="1:28" x14ac:dyDescent="0.25">
      <c r="A56" s="3" t="s">
        <v>20</v>
      </c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>
        <f>AB55/2</f>
        <v>3100</v>
      </c>
    </row>
    <row r="57" spans="1:28" x14ac:dyDescent="0.25">
      <c r="A57" s="3" t="s">
        <v>21</v>
      </c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>
        <f>AB56*0.1</f>
        <v>310</v>
      </c>
    </row>
    <row r="58" spans="1:28" x14ac:dyDescent="0.25">
      <c r="A58" s="3" t="s">
        <v>22</v>
      </c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>
        <f>AB57*0.19925</f>
        <v>61.767500000000005</v>
      </c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3"/>
      <c r="B203" s="3"/>
      <c r="C203" s="3"/>
      <c r="D203" s="3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2"/>
    </row>
    <row r="204" spans="1:28" x14ac:dyDescent="0.25">
      <c r="A204" s="3"/>
      <c r="B204" s="3"/>
      <c r="C204" s="3"/>
      <c r="D204" s="3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2"/>
    </row>
    <row r="205" spans="1:28" x14ac:dyDescent="0.25">
      <c r="A205" s="3"/>
      <c r="B205" s="3"/>
      <c r="C205" s="3"/>
      <c r="D205" s="3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2"/>
    </row>
    <row r="206" spans="1:28" x14ac:dyDescent="0.25">
      <c r="A206" s="3"/>
      <c r="B206" s="3"/>
      <c r="C206" s="3"/>
      <c r="D206" s="3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3"/>
      <c r="V206" s="7"/>
      <c r="W206" s="7"/>
      <c r="X206" s="7"/>
      <c r="Y206" s="7"/>
      <c r="Z206" s="12"/>
      <c r="AA206" s="12"/>
      <c r="AB206" s="12"/>
    </row>
    <row r="207" spans="1:28" x14ac:dyDescent="0.25">
      <c r="A207" s="1"/>
      <c r="B207" s="1"/>
      <c r="C207" s="1"/>
      <c r="D207" s="1"/>
      <c r="E207" s="11"/>
      <c r="F207" s="11"/>
      <c r="G207" s="1"/>
      <c r="H207" s="1"/>
      <c r="I207" s="1"/>
      <c r="J207" s="5"/>
      <c r="K207" s="5"/>
      <c r="L207" s="3"/>
      <c r="M207" s="1"/>
      <c r="N207" s="1"/>
      <c r="O207" s="1"/>
      <c r="P207" s="5"/>
      <c r="Q207" s="5"/>
      <c r="R207" s="3"/>
      <c r="S207" s="1"/>
      <c r="T207" s="1"/>
      <c r="U207" s="1"/>
      <c r="V207" s="5"/>
      <c r="W207" s="5"/>
      <c r="X207" s="7"/>
      <c r="Y207" s="5"/>
      <c r="Z207" s="11"/>
      <c r="AA207" s="11"/>
      <c r="AB207" s="11"/>
    </row>
    <row r="208" spans="1:28" x14ac:dyDescent="0.25">
      <c r="A208" s="1"/>
      <c r="B208" s="1"/>
      <c r="C208" s="1"/>
      <c r="D208" s="1"/>
      <c r="E208" s="11"/>
      <c r="F208" s="11"/>
      <c r="G208" s="1"/>
      <c r="H208" s="1"/>
      <c r="I208" s="1"/>
      <c r="J208" s="5"/>
      <c r="K208" s="5"/>
      <c r="L208" s="3"/>
      <c r="M208" s="1"/>
      <c r="N208" s="1"/>
      <c r="O208" s="1"/>
      <c r="P208" s="5"/>
      <c r="Q208" s="5"/>
      <c r="R208" s="3"/>
      <c r="S208" s="1"/>
      <c r="T208" s="1"/>
      <c r="U208" s="1"/>
      <c r="V208" s="5"/>
      <c r="W208" s="5"/>
      <c r="X208" s="7"/>
      <c r="Y208" s="5"/>
      <c r="Z208" s="11"/>
      <c r="AA208" s="11"/>
      <c r="AB208" s="11"/>
    </row>
    <row r="209" spans="1:28" x14ac:dyDescent="0.25">
      <c r="A209" s="1"/>
      <c r="B209" s="1"/>
      <c r="C209" s="1"/>
      <c r="D209" s="1"/>
      <c r="E209" s="11"/>
      <c r="F209" s="11"/>
      <c r="G209" s="1"/>
      <c r="H209" s="1"/>
      <c r="I209" s="1"/>
      <c r="J209" s="5"/>
      <c r="K209" s="5"/>
      <c r="L209" s="3"/>
      <c r="M209" s="1"/>
      <c r="N209" s="1"/>
      <c r="O209" s="1"/>
      <c r="P209" s="5"/>
      <c r="Q209" s="5"/>
      <c r="R209" s="3"/>
      <c r="S209" s="1"/>
      <c r="T209" s="1"/>
      <c r="U209" s="1"/>
      <c r="V209" s="5"/>
      <c r="W209" s="5"/>
      <c r="X209" s="7"/>
      <c r="Y209" s="5"/>
      <c r="Z209" s="11"/>
      <c r="AA209" s="11"/>
      <c r="AB209" s="11"/>
    </row>
    <row r="210" spans="1:28" x14ac:dyDescent="0.25">
      <c r="A210" s="1"/>
      <c r="B210" s="1"/>
      <c r="C210" s="1"/>
      <c r="D210" s="1"/>
      <c r="E210" s="11"/>
      <c r="F210" s="11"/>
      <c r="G210" s="1"/>
      <c r="H210" s="1"/>
      <c r="I210" s="1"/>
      <c r="J210" s="5"/>
      <c r="K210" s="5"/>
      <c r="L210" s="3"/>
      <c r="M210" s="1"/>
      <c r="N210" s="1"/>
      <c r="O210" s="1"/>
      <c r="P210" s="5"/>
      <c r="Q210" s="5"/>
      <c r="R210" s="3"/>
      <c r="S210" s="1"/>
      <c r="T210" s="1"/>
      <c r="U210" s="1"/>
      <c r="V210" s="5"/>
      <c r="W210" s="5"/>
      <c r="X210" s="7"/>
      <c r="Y210" s="5"/>
      <c r="Z210" s="11"/>
      <c r="AA210" s="11"/>
      <c r="AB210" s="11"/>
    </row>
    <row r="211" spans="1:28" x14ac:dyDescent="0.25">
      <c r="A211" s="1"/>
      <c r="B211" s="1"/>
      <c r="C211" s="1"/>
      <c r="D211" s="1"/>
      <c r="E211" s="11"/>
      <c r="F211" s="11"/>
      <c r="G211" s="1"/>
      <c r="H211" s="1"/>
      <c r="I211" s="1"/>
      <c r="J211" s="5"/>
      <c r="K211" s="5"/>
      <c r="L211" s="3"/>
      <c r="M211" s="1"/>
      <c r="N211" s="1"/>
      <c r="O211" s="1"/>
      <c r="P211" s="5"/>
      <c r="Q211" s="5"/>
      <c r="R211" s="3"/>
      <c r="S211" s="1"/>
      <c r="T211" s="1"/>
      <c r="U211" s="1"/>
      <c r="V211" s="5"/>
      <c r="W211" s="5"/>
      <c r="X211" s="7"/>
      <c r="Y211" s="5"/>
      <c r="Z211" s="11"/>
      <c r="AA211" s="11"/>
      <c r="AB211" s="11"/>
    </row>
    <row r="212" spans="1:28" x14ac:dyDescent="0.25">
      <c r="A212" s="1"/>
      <c r="B212" s="1"/>
      <c r="C212" s="1"/>
      <c r="D212" s="1"/>
      <c r="E212" s="11"/>
      <c r="F212" s="11"/>
      <c r="G212" s="1"/>
      <c r="H212" s="1"/>
      <c r="I212" s="1"/>
      <c r="J212" s="5"/>
      <c r="K212" s="5"/>
      <c r="L212" s="3"/>
      <c r="M212" s="1"/>
      <c r="N212" s="1"/>
      <c r="O212" s="1"/>
      <c r="P212" s="5"/>
      <c r="Q212" s="5"/>
      <c r="R212" s="3"/>
      <c r="S212" s="1"/>
      <c r="T212" s="1"/>
      <c r="U212" s="1"/>
      <c r="V212" s="5"/>
      <c r="W212" s="5"/>
      <c r="X212" s="7"/>
      <c r="Y212" s="5"/>
      <c r="Z212" s="11"/>
      <c r="AA212" s="11"/>
      <c r="AB212" s="11"/>
    </row>
    <row r="213" spans="1:28" x14ac:dyDescent="0.25">
      <c r="A213" s="1"/>
      <c r="B213" s="1"/>
      <c r="C213" s="1"/>
      <c r="D213" s="1"/>
      <c r="E213" s="11"/>
      <c r="F213" s="11"/>
      <c r="G213" s="1"/>
      <c r="H213" s="1"/>
      <c r="I213" s="1"/>
      <c r="J213" s="5"/>
      <c r="K213" s="5"/>
      <c r="L213" s="3"/>
      <c r="M213" s="1"/>
      <c r="N213" s="1"/>
      <c r="O213" s="1"/>
      <c r="P213" s="5"/>
      <c r="Q213" s="5"/>
      <c r="R213" s="3"/>
      <c r="S213" s="1"/>
      <c r="T213" s="1"/>
      <c r="U213" s="1"/>
      <c r="V213" s="5"/>
      <c r="W213" s="5"/>
      <c r="X213" s="7"/>
      <c r="Y213" s="5"/>
      <c r="Z213" s="11"/>
      <c r="AA213" s="11"/>
      <c r="AB213" s="11"/>
    </row>
  </sheetData>
  <mergeCells count="2">
    <mergeCell ref="D1:E1"/>
    <mergeCell ref="Y1:Z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157D0-7E1F-4C78-9A17-2C466B846A60}">
  <dimension ref="A1:AC213"/>
  <sheetViews>
    <sheetView workbookViewId="0">
      <selection activeCell="G20" sqref="G20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411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412</v>
      </c>
      <c r="B3" s="3" t="s">
        <v>413</v>
      </c>
      <c r="C3" s="3" t="s">
        <v>29</v>
      </c>
      <c r="D3" s="3">
        <v>2.27</v>
      </c>
      <c r="E3" s="12">
        <v>300</v>
      </c>
      <c r="F3" s="12"/>
      <c r="G3" s="3"/>
      <c r="H3" s="3"/>
      <c r="I3" s="3"/>
      <c r="J3" s="7"/>
      <c r="K3" s="7"/>
      <c r="L3" s="3"/>
      <c r="M3" s="3">
        <v>2.27</v>
      </c>
      <c r="N3" s="3" t="s">
        <v>33</v>
      </c>
      <c r="O3" s="3">
        <v>2.27</v>
      </c>
      <c r="P3" s="7">
        <v>196</v>
      </c>
      <c r="Q3" s="7">
        <f>O3*P3</f>
        <v>444.92</v>
      </c>
      <c r="R3" s="3"/>
      <c r="S3" s="3"/>
      <c r="T3" s="3"/>
      <c r="U3" s="3"/>
      <c r="V3" s="7"/>
      <c r="W3" s="7"/>
      <c r="X3" s="7"/>
      <c r="Y3" s="7">
        <v>444.92</v>
      </c>
      <c r="Z3" s="12">
        <v>400</v>
      </c>
      <c r="AA3" s="12">
        <v>300</v>
      </c>
      <c r="AB3" s="12">
        <v>100</v>
      </c>
    </row>
    <row r="4" spans="1:29" x14ac:dyDescent="0.25">
      <c r="A4" s="3"/>
      <c r="B4" s="3" t="s">
        <v>414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/>
      <c r="O4" s="3"/>
      <c r="P4" s="7"/>
      <c r="Q4" s="7"/>
      <c r="R4" s="3"/>
      <c r="S4" s="3"/>
      <c r="T4" s="3"/>
      <c r="U4" s="3"/>
      <c r="V4" s="7"/>
      <c r="W4" s="7"/>
      <c r="X4" s="7"/>
      <c r="Y4" s="7"/>
      <c r="Z4" s="12"/>
      <c r="AA4" s="12"/>
      <c r="AB4" s="12"/>
      <c r="AC4" s="4"/>
    </row>
    <row r="5" spans="1:29" x14ac:dyDescent="0.25">
      <c r="A5" s="3"/>
      <c r="B5" s="3" t="s">
        <v>415</v>
      </c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/>
      <c r="O5" s="3"/>
      <c r="P5" s="7"/>
      <c r="Q5" s="7"/>
      <c r="R5" s="3"/>
      <c r="S5" s="3"/>
      <c r="T5" s="3"/>
      <c r="U5" s="3"/>
      <c r="V5" s="7"/>
      <c r="W5" s="7"/>
      <c r="X5" s="7"/>
      <c r="Y5" s="7"/>
      <c r="Z5" s="12"/>
      <c r="AA5" s="12"/>
      <c r="AB5" s="12"/>
      <c r="AC5" s="4"/>
    </row>
    <row r="6" spans="1:29" x14ac:dyDescent="0.25">
      <c r="A6" s="3"/>
      <c r="B6" s="35" t="s">
        <v>70</v>
      </c>
      <c r="C6" s="3"/>
      <c r="D6" s="3"/>
      <c r="E6" s="12"/>
      <c r="F6" s="12"/>
      <c r="G6" s="3"/>
      <c r="H6" s="3"/>
      <c r="I6" s="3"/>
      <c r="J6" s="7"/>
      <c r="K6" s="7"/>
      <c r="L6" s="3"/>
      <c r="M6" s="3"/>
      <c r="N6" s="3"/>
      <c r="O6" s="3"/>
      <c r="P6" s="7"/>
      <c r="Q6" s="7"/>
      <c r="R6" s="3"/>
      <c r="S6" s="3"/>
      <c r="T6" s="3"/>
      <c r="U6" s="3"/>
      <c r="V6" s="7"/>
      <c r="W6" s="7"/>
      <c r="X6" s="7"/>
      <c r="Y6" s="7"/>
      <c r="Z6" s="12"/>
      <c r="AA6" s="12"/>
      <c r="AB6" s="12"/>
      <c r="AC6" s="4"/>
    </row>
    <row r="7" spans="1:29" x14ac:dyDescent="0.25">
      <c r="A7" s="29"/>
      <c r="B7" s="29"/>
      <c r="C7" s="29"/>
      <c r="D7" s="29"/>
      <c r="E7" s="33"/>
      <c r="F7" s="33"/>
      <c r="G7" s="29"/>
      <c r="H7" s="29"/>
      <c r="I7" s="29"/>
      <c r="J7" s="19"/>
      <c r="K7" s="19"/>
      <c r="L7" s="29"/>
      <c r="M7" s="29"/>
      <c r="N7" s="29"/>
      <c r="O7" s="29"/>
      <c r="P7" s="19"/>
      <c r="Q7" s="19"/>
      <c r="R7" s="29"/>
      <c r="S7" s="29"/>
      <c r="T7" s="29"/>
      <c r="U7" s="29"/>
      <c r="V7" s="19"/>
      <c r="W7" s="19"/>
      <c r="X7" s="19"/>
      <c r="Y7" s="19"/>
      <c r="Z7" s="33"/>
      <c r="AA7" s="33"/>
      <c r="AB7" s="33"/>
      <c r="AC7" s="4"/>
    </row>
    <row r="8" spans="1:29" x14ac:dyDescent="0.25">
      <c r="A8" s="3" t="s">
        <v>36</v>
      </c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  <c r="AC8" s="4"/>
    </row>
    <row r="9" spans="1:29" x14ac:dyDescent="0.25">
      <c r="A9" s="3" t="s">
        <v>19</v>
      </c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>
        <v>100</v>
      </c>
      <c r="AC9" s="4"/>
    </row>
    <row r="10" spans="1:29" x14ac:dyDescent="0.25">
      <c r="A10" s="3" t="s">
        <v>20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>
        <v>50</v>
      </c>
      <c r="AC10" s="4"/>
    </row>
    <row r="11" spans="1:29" x14ac:dyDescent="0.25">
      <c r="A11" s="3" t="s">
        <v>21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>
        <v>5</v>
      </c>
      <c r="AC11" s="4"/>
    </row>
    <row r="12" spans="1:29" x14ac:dyDescent="0.25">
      <c r="A12" s="3" t="s">
        <v>22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14"/>
      <c r="V12" s="7"/>
      <c r="W12" s="7"/>
      <c r="X12" s="7"/>
      <c r="Y12" s="7"/>
      <c r="Z12" s="12"/>
      <c r="AA12" s="12"/>
      <c r="AB12" s="12">
        <f>AB11*0.19925</f>
        <v>0.99625000000000008</v>
      </c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14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14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14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14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14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14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14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3"/>
      <c r="B203" s="3"/>
      <c r="C203" s="3"/>
      <c r="D203" s="3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2"/>
    </row>
    <row r="204" spans="1:28" x14ac:dyDescent="0.25">
      <c r="A204" s="3"/>
      <c r="B204" s="3"/>
      <c r="C204" s="3"/>
      <c r="D204" s="3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2"/>
    </row>
    <row r="205" spans="1:28" x14ac:dyDescent="0.25">
      <c r="A205" s="3"/>
      <c r="B205" s="3"/>
      <c r="C205" s="3"/>
      <c r="D205" s="3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2"/>
    </row>
    <row r="206" spans="1:28" x14ac:dyDescent="0.25">
      <c r="A206" s="3"/>
      <c r="B206" s="3"/>
      <c r="C206" s="3"/>
      <c r="D206" s="3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3"/>
      <c r="V206" s="7"/>
      <c r="W206" s="7"/>
      <c r="X206" s="7"/>
      <c r="Y206" s="7"/>
      <c r="Z206" s="12"/>
      <c r="AA206" s="12"/>
      <c r="AB206" s="12"/>
    </row>
    <row r="207" spans="1:28" x14ac:dyDescent="0.25">
      <c r="A207" s="1"/>
      <c r="B207" s="1"/>
      <c r="C207" s="1"/>
      <c r="D207" s="1"/>
      <c r="E207" s="11"/>
      <c r="F207" s="11"/>
      <c r="G207" s="1"/>
      <c r="H207" s="1"/>
      <c r="I207" s="1"/>
      <c r="J207" s="5"/>
      <c r="K207" s="5"/>
      <c r="L207" s="3"/>
      <c r="M207" s="1"/>
      <c r="N207" s="1"/>
      <c r="O207" s="1"/>
      <c r="P207" s="5"/>
      <c r="Q207" s="5"/>
      <c r="R207" s="3"/>
      <c r="S207" s="1"/>
      <c r="T207" s="1"/>
      <c r="U207" s="1"/>
      <c r="V207" s="5"/>
      <c r="W207" s="5"/>
      <c r="X207" s="7"/>
      <c r="Y207" s="5"/>
      <c r="Z207" s="11"/>
      <c r="AA207" s="11"/>
      <c r="AB207" s="11"/>
    </row>
    <row r="208" spans="1:28" x14ac:dyDescent="0.25">
      <c r="A208" s="1"/>
      <c r="B208" s="1"/>
      <c r="C208" s="1"/>
      <c r="D208" s="1"/>
      <c r="E208" s="11"/>
      <c r="F208" s="11"/>
      <c r="G208" s="1"/>
      <c r="H208" s="1"/>
      <c r="I208" s="1"/>
      <c r="J208" s="5"/>
      <c r="K208" s="5"/>
      <c r="L208" s="3"/>
      <c r="M208" s="1"/>
      <c r="N208" s="1"/>
      <c r="O208" s="1"/>
      <c r="P208" s="5"/>
      <c r="Q208" s="5"/>
      <c r="R208" s="3"/>
      <c r="S208" s="1"/>
      <c r="T208" s="1"/>
      <c r="U208" s="1"/>
      <c r="V208" s="5"/>
      <c r="W208" s="5"/>
      <c r="X208" s="7"/>
      <c r="Y208" s="5"/>
      <c r="Z208" s="11"/>
      <c r="AA208" s="11"/>
      <c r="AB208" s="11"/>
    </row>
    <row r="209" spans="1:28" x14ac:dyDescent="0.25">
      <c r="A209" s="1"/>
      <c r="B209" s="1"/>
      <c r="C209" s="1"/>
      <c r="D209" s="1"/>
      <c r="E209" s="11"/>
      <c r="F209" s="11"/>
      <c r="G209" s="1"/>
      <c r="H209" s="1"/>
      <c r="I209" s="1"/>
      <c r="J209" s="5"/>
      <c r="K209" s="5"/>
      <c r="L209" s="3"/>
      <c r="M209" s="1"/>
      <c r="N209" s="1"/>
      <c r="O209" s="1"/>
      <c r="P209" s="5"/>
      <c r="Q209" s="5"/>
      <c r="R209" s="3"/>
      <c r="S209" s="1"/>
      <c r="T209" s="1"/>
      <c r="U209" s="1"/>
      <c r="V209" s="5"/>
      <c r="W209" s="5"/>
      <c r="X209" s="7"/>
      <c r="Y209" s="5"/>
      <c r="Z209" s="11"/>
      <c r="AA209" s="11"/>
      <c r="AB209" s="11"/>
    </row>
    <row r="210" spans="1:28" x14ac:dyDescent="0.25">
      <c r="A210" s="1"/>
      <c r="B210" s="1"/>
      <c r="C210" s="1"/>
      <c r="D210" s="1"/>
      <c r="E210" s="11"/>
      <c r="F210" s="11"/>
      <c r="G210" s="1"/>
      <c r="H210" s="1"/>
      <c r="I210" s="1"/>
      <c r="J210" s="5"/>
      <c r="K210" s="5"/>
      <c r="L210" s="3"/>
      <c r="M210" s="1"/>
      <c r="N210" s="1"/>
      <c r="O210" s="1"/>
      <c r="P210" s="5"/>
      <c r="Q210" s="5"/>
      <c r="R210" s="3"/>
      <c r="S210" s="1"/>
      <c r="T210" s="1"/>
      <c r="U210" s="1"/>
      <c r="V210" s="5"/>
      <c r="W210" s="5"/>
      <c r="X210" s="7"/>
      <c r="Y210" s="5"/>
      <c r="Z210" s="11"/>
      <c r="AA210" s="11"/>
      <c r="AB210" s="11"/>
    </row>
    <row r="211" spans="1:28" x14ac:dyDescent="0.25">
      <c r="A211" s="1"/>
      <c r="B211" s="1"/>
      <c r="C211" s="1"/>
      <c r="D211" s="1"/>
      <c r="E211" s="11"/>
      <c r="F211" s="11"/>
      <c r="G211" s="1"/>
      <c r="H211" s="1"/>
      <c r="I211" s="1"/>
      <c r="J211" s="5"/>
      <c r="K211" s="5"/>
      <c r="L211" s="3"/>
      <c r="M211" s="1"/>
      <c r="N211" s="1"/>
      <c r="O211" s="1"/>
      <c r="P211" s="5"/>
      <c r="Q211" s="5"/>
      <c r="R211" s="3"/>
      <c r="S211" s="1"/>
      <c r="T211" s="1"/>
      <c r="U211" s="1"/>
      <c r="V211" s="5"/>
      <c r="W211" s="5"/>
      <c r="X211" s="7"/>
      <c r="Y211" s="5"/>
      <c r="Z211" s="11"/>
      <c r="AA211" s="11"/>
      <c r="AB211" s="11"/>
    </row>
    <row r="212" spans="1:28" x14ac:dyDescent="0.25">
      <c r="A212" s="1"/>
      <c r="B212" s="1"/>
      <c r="C212" s="1"/>
      <c r="D212" s="1"/>
      <c r="E212" s="11"/>
      <c r="F212" s="11"/>
      <c r="G212" s="1"/>
      <c r="H212" s="1"/>
      <c r="I212" s="1"/>
      <c r="J212" s="5"/>
      <c r="K212" s="5"/>
      <c r="L212" s="3"/>
      <c r="M212" s="1"/>
      <c r="N212" s="1"/>
      <c r="O212" s="1"/>
      <c r="P212" s="5"/>
      <c r="Q212" s="5"/>
      <c r="R212" s="3"/>
      <c r="S212" s="1"/>
      <c r="T212" s="1"/>
      <c r="U212" s="1"/>
      <c r="V212" s="5"/>
      <c r="W212" s="5"/>
      <c r="X212" s="7"/>
      <c r="Y212" s="5"/>
      <c r="Z212" s="11"/>
      <c r="AA212" s="11"/>
      <c r="AB212" s="11"/>
    </row>
    <row r="213" spans="1:28" x14ac:dyDescent="0.25">
      <c r="A213" s="1"/>
      <c r="B213" s="1"/>
      <c r="C213" s="1"/>
      <c r="D213" s="1"/>
      <c r="E213" s="11"/>
      <c r="F213" s="11"/>
      <c r="G213" s="1"/>
      <c r="H213" s="1"/>
      <c r="I213" s="1"/>
      <c r="J213" s="5"/>
      <c r="K213" s="5"/>
      <c r="L213" s="3"/>
      <c r="M213" s="1"/>
      <c r="N213" s="1"/>
      <c r="O213" s="1"/>
      <c r="P213" s="5"/>
      <c r="Q213" s="5"/>
      <c r="R213" s="3"/>
      <c r="S213" s="1"/>
      <c r="T213" s="1"/>
      <c r="U213" s="1"/>
      <c r="V213" s="5"/>
      <c r="W213" s="5"/>
      <c r="X213" s="7"/>
      <c r="Y213" s="5"/>
      <c r="Z213" s="11"/>
      <c r="AA213" s="11"/>
      <c r="AB213" s="11"/>
    </row>
  </sheetData>
  <mergeCells count="2">
    <mergeCell ref="D1:E1"/>
    <mergeCell ref="Y1:Z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FDBF1-80DB-4DB8-A9DA-B6ABBB5ECC33}">
  <dimension ref="A1:AC170"/>
  <sheetViews>
    <sheetView workbookViewId="0">
      <selection activeCell="S27" sqref="S2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416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417</v>
      </c>
      <c r="B3" s="3" t="s">
        <v>418</v>
      </c>
      <c r="C3" s="3" t="s">
        <v>341</v>
      </c>
      <c r="D3" s="3">
        <v>157.18</v>
      </c>
      <c r="E3" s="12">
        <v>60800</v>
      </c>
      <c r="F3" s="12"/>
      <c r="G3" s="3">
        <v>108.45489999999999</v>
      </c>
      <c r="H3" s="3" t="s">
        <v>93</v>
      </c>
      <c r="I3" s="3">
        <v>52.221600000000002</v>
      </c>
      <c r="J3" s="7">
        <v>1201</v>
      </c>
      <c r="K3" s="7">
        <f>I3*J3</f>
        <v>62718.141600000003</v>
      </c>
      <c r="L3" s="3"/>
      <c r="M3" s="3"/>
      <c r="N3" s="3"/>
      <c r="O3" s="3"/>
      <c r="P3" s="7"/>
      <c r="Q3" s="7"/>
      <c r="R3" s="3"/>
      <c r="S3" s="3">
        <v>48.725099999999998</v>
      </c>
      <c r="T3" s="3" t="s">
        <v>93</v>
      </c>
      <c r="U3" s="3">
        <v>18.056699999999999</v>
      </c>
      <c r="V3" s="7">
        <v>96.97</v>
      </c>
      <c r="W3" s="7">
        <f>U3*V3</f>
        <v>1750.9581989999999</v>
      </c>
      <c r="X3" s="7"/>
      <c r="Y3" s="7"/>
      <c r="Z3" s="12"/>
      <c r="AA3" s="12"/>
      <c r="AB3" s="12"/>
      <c r="AC3" s="4"/>
    </row>
    <row r="4" spans="1:29" x14ac:dyDescent="0.25">
      <c r="A4" s="3"/>
      <c r="B4" s="3"/>
      <c r="C4" s="3"/>
      <c r="D4" s="3"/>
      <c r="E4" s="12"/>
      <c r="F4" s="12"/>
      <c r="G4" s="3"/>
      <c r="H4" s="3" t="s">
        <v>122</v>
      </c>
      <c r="I4" s="3">
        <v>9.2972999999999999</v>
      </c>
      <c r="J4" s="7">
        <v>1325</v>
      </c>
      <c r="K4" s="7">
        <f t="shared" ref="K4:K9" si="0">I4*J4</f>
        <v>12318.922500000001</v>
      </c>
      <c r="L4" s="3"/>
      <c r="M4" s="3"/>
      <c r="N4" s="3"/>
      <c r="O4" s="3"/>
      <c r="P4" s="7"/>
      <c r="Q4" s="7"/>
      <c r="R4" s="3"/>
      <c r="S4" s="3"/>
      <c r="T4" s="3" t="s">
        <v>122</v>
      </c>
      <c r="U4" s="14">
        <v>0.32690000000000002</v>
      </c>
      <c r="V4" s="7">
        <v>96.97</v>
      </c>
      <c r="W4" s="7">
        <f t="shared" ref="W4:W8" si="1">U4*V4</f>
        <v>31.699493</v>
      </c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3" t="s">
        <v>96</v>
      </c>
      <c r="I5" s="3">
        <v>35.491599999999998</v>
      </c>
      <c r="J5" s="7">
        <v>1077</v>
      </c>
      <c r="K5" s="7">
        <f t="shared" si="0"/>
        <v>38224.453199999996</v>
      </c>
      <c r="L5" s="3"/>
      <c r="M5" s="3"/>
      <c r="N5" s="3"/>
      <c r="O5" s="3"/>
      <c r="P5" s="7"/>
      <c r="Q5" s="7"/>
      <c r="R5" s="3"/>
      <c r="S5" s="3"/>
      <c r="T5" s="3" t="s">
        <v>96</v>
      </c>
      <c r="U5" s="14">
        <v>3.3052999999999999</v>
      </c>
      <c r="V5" s="7">
        <v>96.97</v>
      </c>
      <c r="W5" s="7">
        <f t="shared" si="1"/>
        <v>320.51494099999996</v>
      </c>
      <c r="X5" s="7"/>
      <c r="Y5" s="7"/>
      <c r="Z5" s="12"/>
      <c r="AA5" s="12"/>
      <c r="AB5" s="12"/>
      <c r="AC5" s="4"/>
    </row>
    <row r="6" spans="1:29" x14ac:dyDescent="0.25">
      <c r="A6" s="15"/>
      <c r="B6" s="15"/>
      <c r="C6" s="15"/>
      <c r="D6" s="3"/>
      <c r="E6" s="16"/>
      <c r="F6" s="16"/>
      <c r="G6" s="15"/>
      <c r="H6" s="15" t="s">
        <v>45</v>
      </c>
      <c r="I6" s="15">
        <v>1.7866</v>
      </c>
      <c r="J6" s="17">
        <v>524</v>
      </c>
      <c r="K6" s="7">
        <f t="shared" si="0"/>
        <v>936.17840000000001</v>
      </c>
      <c r="L6" s="15"/>
      <c r="M6" s="15"/>
      <c r="N6" s="15"/>
      <c r="O6" s="15"/>
      <c r="P6" s="7"/>
      <c r="Q6" s="7"/>
      <c r="R6" s="15"/>
      <c r="S6" s="15"/>
      <c r="T6" s="15" t="s">
        <v>45</v>
      </c>
      <c r="U6" s="18">
        <v>25.809699999999999</v>
      </c>
      <c r="V6" s="7">
        <v>96.97</v>
      </c>
      <c r="W6" s="7">
        <f t="shared" si="1"/>
        <v>2502.7666089999998</v>
      </c>
      <c r="X6" s="17"/>
      <c r="Y6" s="17"/>
      <c r="Z6" s="16"/>
      <c r="AA6" s="16"/>
      <c r="AB6" s="16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 t="s">
        <v>274</v>
      </c>
      <c r="I7" s="3">
        <v>1.8444</v>
      </c>
      <c r="J7" s="7">
        <v>980</v>
      </c>
      <c r="K7" s="7">
        <f t="shared" si="0"/>
        <v>1807.5119999999999</v>
      </c>
      <c r="L7" s="3"/>
      <c r="M7" s="3"/>
      <c r="N7" s="3"/>
      <c r="O7" s="3"/>
      <c r="P7" s="7"/>
      <c r="Q7" s="7"/>
      <c r="R7" s="3"/>
      <c r="S7" s="3"/>
      <c r="T7" s="3" t="s">
        <v>33</v>
      </c>
      <c r="U7" s="3">
        <v>0.61350000000000005</v>
      </c>
      <c r="V7" s="7">
        <v>96.97</v>
      </c>
      <c r="W7" s="7">
        <f t="shared" si="1"/>
        <v>59.491095000000001</v>
      </c>
      <c r="X7" s="7"/>
      <c r="Y7" s="7"/>
      <c r="Z7" s="12"/>
      <c r="AA7" s="12"/>
      <c r="AB7" s="12"/>
      <c r="AC7" s="4"/>
    </row>
    <row r="8" spans="1:29" s="4" customFormat="1" x14ac:dyDescent="0.25">
      <c r="A8" s="3"/>
      <c r="B8" s="3"/>
      <c r="C8" s="3"/>
      <c r="D8" s="3"/>
      <c r="E8" s="12"/>
      <c r="F8" s="12"/>
      <c r="G8" s="3"/>
      <c r="H8" s="3" t="s">
        <v>33</v>
      </c>
      <c r="I8" s="3">
        <v>3.2650999999999999</v>
      </c>
      <c r="J8" s="7">
        <v>994</v>
      </c>
      <c r="K8" s="7">
        <f t="shared" si="0"/>
        <v>3245.5093999999999</v>
      </c>
      <c r="L8" s="3"/>
      <c r="M8" s="3"/>
      <c r="N8" s="3"/>
      <c r="O8" s="3"/>
      <c r="P8" s="7"/>
      <c r="Q8" s="7"/>
      <c r="R8" s="3"/>
      <c r="S8" s="3"/>
      <c r="T8" s="3" t="s">
        <v>63</v>
      </c>
      <c r="U8" s="14">
        <v>0.61299999999999999</v>
      </c>
      <c r="V8" s="7">
        <v>96.97</v>
      </c>
      <c r="W8" s="7">
        <f t="shared" si="1"/>
        <v>59.442609999999995</v>
      </c>
      <c r="X8" s="7"/>
      <c r="Y8" s="7"/>
      <c r="Z8" s="12"/>
      <c r="AA8" s="12"/>
      <c r="AB8" s="12"/>
    </row>
    <row r="9" spans="1:29" x14ac:dyDescent="0.25">
      <c r="A9" s="15"/>
      <c r="B9" s="3"/>
      <c r="C9" s="3"/>
      <c r="D9" s="3"/>
      <c r="E9" s="12"/>
      <c r="F9" s="12"/>
      <c r="G9" s="3"/>
      <c r="H9" s="3" t="s">
        <v>249</v>
      </c>
      <c r="I9" s="3">
        <v>4.5483000000000002</v>
      </c>
      <c r="J9" s="7">
        <v>1201</v>
      </c>
      <c r="K9" s="7">
        <f t="shared" si="0"/>
        <v>5462.5083000000004</v>
      </c>
      <c r="L9" s="3"/>
      <c r="M9" s="3"/>
      <c r="N9" s="3"/>
      <c r="O9" s="3"/>
      <c r="P9" s="7"/>
      <c r="Q9" s="7"/>
      <c r="R9" s="3"/>
      <c r="S9" s="3"/>
      <c r="T9" s="3"/>
      <c r="U9" s="14"/>
      <c r="V9" s="7"/>
      <c r="W9" s="7"/>
      <c r="X9" s="7"/>
      <c r="Y9" s="7"/>
      <c r="Z9" s="12"/>
      <c r="AA9" s="12"/>
      <c r="AB9" s="12"/>
      <c r="AC9" s="4"/>
    </row>
    <row r="10" spans="1:29" s="20" customFormat="1" x14ac:dyDescent="0.25">
      <c r="A10" s="15"/>
      <c r="B10" s="15"/>
      <c r="C10" s="15"/>
      <c r="D10" s="15"/>
      <c r="E10" s="16"/>
      <c r="F10" s="16"/>
      <c r="G10" s="15"/>
      <c r="H10" s="15"/>
      <c r="I10" s="15">
        <f>SUM(I3:I9)</f>
        <v>108.45489999999999</v>
      </c>
      <c r="J10" s="17"/>
      <c r="K10" s="7">
        <f>SUM(K3:K9)</f>
        <v>124713.22540000001</v>
      </c>
      <c r="L10" s="15"/>
      <c r="M10" s="15"/>
      <c r="N10" s="15"/>
      <c r="O10" s="15"/>
      <c r="P10" s="17"/>
      <c r="Q10" s="17"/>
      <c r="R10" s="15"/>
      <c r="S10" s="15"/>
      <c r="T10" s="15"/>
      <c r="U10" s="15">
        <f>SUM(U3:U8)</f>
        <v>48.725099999999998</v>
      </c>
      <c r="V10" s="7"/>
      <c r="W10" s="7">
        <f>SUM(W3:W8)</f>
        <v>4724.8729470000007</v>
      </c>
      <c r="X10" s="17"/>
      <c r="Y10" s="17">
        <f>K10+W10</f>
        <v>129438.09834700001</v>
      </c>
      <c r="Z10" s="16">
        <v>129400</v>
      </c>
      <c r="AA10" s="16">
        <v>60800</v>
      </c>
      <c r="AB10" s="16">
        <f>Z10-AA10</f>
        <v>68600</v>
      </c>
      <c r="AC10" s="21"/>
    </row>
    <row r="11" spans="1:29" s="20" customFormat="1" x14ac:dyDescent="0.25">
      <c r="A11" s="22"/>
      <c r="B11" s="22"/>
      <c r="C11" s="22"/>
      <c r="D11" s="22"/>
      <c r="E11" s="23"/>
      <c r="F11" s="23"/>
      <c r="G11" s="22"/>
      <c r="H11" s="22"/>
      <c r="I11" s="22"/>
      <c r="J11" s="24"/>
      <c r="K11" s="19"/>
      <c r="L11" s="22"/>
      <c r="M11" s="22"/>
      <c r="N11" s="22"/>
      <c r="O11" s="22"/>
      <c r="P11" s="24"/>
      <c r="Q11" s="24"/>
      <c r="R11" s="22"/>
      <c r="S11" s="48"/>
      <c r="T11" s="22"/>
      <c r="U11" s="49"/>
      <c r="V11" s="19"/>
      <c r="W11" s="19"/>
      <c r="X11" s="24"/>
      <c r="Y11" s="24"/>
      <c r="Z11" s="23"/>
      <c r="AA11" s="23"/>
      <c r="AB11" s="23"/>
      <c r="AC11" s="21"/>
    </row>
    <row r="12" spans="1:29" s="20" customFormat="1" x14ac:dyDescent="0.25">
      <c r="A12" s="15" t="s">
        <v>419</v>
      </c>
      <c r="B12" s="15" t="s">
        <v>420</v>
      </c>
      <c r="C12" s="15" t="s">
        <v>341</v>
      </c>
      <c r="D12" s="15">
        <v>160</v>
      </c>
      <c r="E12" s="16">
        <v>70800</v>
      </c>
      <c r="F12" s="16"/>
      <c r="G12" s="15">
        <v>131.73779999999999</v>
      </c>
      <c r="H12" s="16" t="s">
        <v>93</v>
      </c>
      <c r="I12" s="15">
        <v>82.681299999999993</v>
      </c>
      <c r="J12" s="17">
        <v>1201</v>
      </c>
      <c r="K12" s="7">
        <f>I12*J12</f>
        <v>99300.241299999994</v>
      </c>
      <c r="L12" s="15"/>
      <c r="M12" s="15"/>
      <c r="N12" s="15"/>
      <c r="O12" s="15"/>
      <c r="P12" s="17"/>
      <c r="Q12" s="17"/>
      <c r="R12" s="15"/>
      <c r="S12" s="15">
        <v>28.2622</v>
      </c>
      <c r="T12" s="15" t="s">
        <v>93</v>
      </c>
      <c r="U12" s="18">
        <v>10.750400000000001</v>
      </c>
      <c r="V12" s="7">
        <v>96.97</v>
      </c>
      <c r="W12" s="7">
        <f>U12*V12</f>
        <v>1042.4662880000001</v>
      </c>
      <c r="X12" s="17"/>
      <c r="Y12" s="17"/>
      <c r="Z12" s="16"/>
      <c r="AA12" s="16"/>
      <c r="AB12" s="16"/>
      <c r="AC12" s="21"/>
    </row>
    <row r="13" spans="1:29" s="20" customFormat="1" x14ac:dyDescent="0.25">
      <c r="A13" s="15"/>
      <c r="B13" s="15"/>
      <c r="C13" s="15"/>
      <c r="D13" s="15"/>
      <c r="E13" s="16"/>
      <c r="F13" s="16"/>
      <c r="G13" s="15"/>
      <c r="H13" s="15" t="s">
        <v>122</v>
      </c>
      <c r="I13" s="15">
        <v>0.51329999999999998</v>
      </c>
      <c r="J13" s="17">
        <v>1325</v>
      </c>
      <c r="K13" s="7">
        <f t="shared" ref="K13:K18" si="2">I13*J13</f>
        <v>680.12249999999995</v>
      </c>
      <c r="L13" s="15"/>
      <c r="M13" s="15"/>
      <c r="N13" s="15"/>
      <c r="O13" s="15"/>
      <c r="P13" s="17"/>
      <c r="Q13" s="17"/>
      <c r="R13" s="15"/>
      <c r="S13" s="15"/>
      <c r="T13" s="15" t="s">
        <v>122</v>
      </c>
      <c r="U13" s="15">
        <v>0.37659999999999999</v>
      </c>
      <c r="V13" s="7">
        <v>96.97</v>
      </c>
      <c r="W13" s="7">
        <f t="shared" ref="W13:W18" si="3">U13*V13</f>
        <v>36.518901999999997</v>
      </c>
      <c r="X13" s="17"/>
      <c r="Y13" s="17"/>
      <c r="Z13" s="16"/>
      <c r="AA13" s="16"/>
      <c r="AB13" s="16"/>
      <c r="AC13" s="21"/>
    </row>
    <row r="14" spans="1:29" s="20" customFormat="1" x14ac:dyDescent="0.25">
      <c r="A14" s="15"/>
      <c r="B14" s="15"/>
      <c r="C14" s="15"/>
      <c r="D14" s="15"/>
      <c r="E14" s="16"/>
      <c r="F14" s="16"/>
      <c r="G14" s="15"/>
      <c r="H14" s="15" t="s">
        <v>100</v>
      </c>
      <c r="I14" s="15">
        <v>5.9478999999999997</v>
      </c>
      <c r="J14" s="17">
        <v>1159</v>
      </c>
      <c r="K14" s="7">
        <f t="shared" si="2"/>
        <v>6893.6160999999993</v>
      </c>
      <c r="L14" s="15"/>
      <c r="M14" s="15"/>
      <c r="N14" s="15"/>
      <c r="O14" s="15"/>
      <c r="P14" s="17"/>
      <c r="Q14" s="17"/>
      <c r="R14" s="15"/>
      <c r="S14" s="15"/>
      <c r="T14" s="15" t="s">
        <v>100</v>
      </c>
      <c r="U14" s="15">
        <v>1.0863</v>
      </c>
      <c r="V14" s="7">
        <v>96.97</v>
      </c>
      <c r="W14" s="7">
        <f t="shared" si="3"/>
        <v>105.338511</v>
      </c>
      <c r="X14" s="17"/>
      <c r="Y14" s="17"/>
      <c r="Z14" s="16"/>
      <c r="AA14" s="16"/>
      <c r="AB14" s="16"/>
      <c r="AC14" s="21"/>
    </row>
    <row r="15" spans="1:29" s="20" customFormat="1" x14ac:dyDescent="0.25">
      <c r="A15" s="15"/>
      <c r="B15" s="15"/>
      <c r="C15" s="15"/>
      <c r="D15" s="15"/>
      <c r="E15" s="16"/>
      <c r="F15" s="16"/>
      <c r="G15" s="15"/>
      <c r="H15" s="15" t="s">
        <v>96</v>
      </c>
      <c r="I15" s="15">
        <v>40.405500000000004</v>
      </c>
      <c r="J15" s="17">
        <v>1077</v>
      </c>
      <c r="K15" s="7">
        <f t="shared" si="2"/>
        <v>43516.723500000007</v>
      </c>
      <c r="L15" s="15"/>
      <c r="M15" s="15"/>
      <c r="N15" s="15"/>
      <c r="O15" s="15"/>
      <c r="P15" s="17"/>
      <c r="Q15" s="17"/>
      <c r="R15" s="15"/>
      <c r="S15" s="15"/>
      <c r="T15" s="15" t="s">
        <v>96</v>
      </c>
      <c r="U15" s="18">
        <v>1.8668</v>
      </c>
      <c r="V15" s="7">
        <v>96.97</v>
      </c>
      <c r="W15" s="7">
        <f t="shared" si="3"/>
        <v>181.023596</v>
      </c>
      <c r="X15" s="17"/>
      <c r="Y15" s="17"/>
      <c r="Z15" s="16"/>
      <c r="AA15" s="16"/>
      <c r="AB15" s="16"/>
      <c r="AC15" s="21"/>
    </row>
    <row r="16" spans="1:29" s="20" customFormat="1" x14ac:dyDescent="0.25">
      <c r="A16" s="15"/>
      <c r="B16" s="15"/>
      <c r="C16" s="15"/>
      <c r="D16" s="15"/>
      <c r="E16" s="16"/>
      <c r="F16" s="16"/>
      <c r="G16" s="15"/>
      <c r="H16" s="15" t="s">
        <v>142</v>
      </c>
      <c r="I16" s="15">
        <v>1.3201000000000001</v>
      </c>
      <c r="J16" s="17">
        <v>649</v>
      </c>
      <c r="K16" s="7">
        <f t="shared" si="2"/>
        <v>856.74490000000003</v>
      </c>
      <c r="L16" s="15"/>
      <c r="M16" s="15"/>
      <c r="N16" s="15"/>
      <c r="O16" s="15"/>
      <c r="P16" s="17"/>
      <c r="Q16" s="17"/>
      <c r="R16" s="15"/>
      <c r="S16" s="15"/>
      <c r="T16" s="15" t="s">
        <v>142</v>
      </c>
      <c r="U16" s="15">
        <v>11.544499999999999</v>
      </c>
      <c r="V16" s="7">
        <v>96.97</v>
      </c>
      <c r="W16" s="7">
        <f t="shared" si="3"/>
        <v>1119.470165</v>
      </c>
      <c r="X16" s="17"/>
      <c r="Y16" s="17"/>
      <c r="Z16" s="16"/>
      <c r="AA16" s="16"/>
      <c r="AB16" s="16"/>
      <c r="AC16" s="21"/>
    </row>
    <row r="17" spans="1:29" s="20" customFormat="1" x14ac:dyDescent="0.25">
      <c r="A17" s="15"/>
      <c r="B17" s="15"/>
      <c r="C17" s="15"/>
      <c r="D17" s="15"/>
      <c r="E17" s="16"/>
      <c r="F17" s="16"/>
      <c r="G17" s="15"/>
      <c r="H17" s="15" t="s">
        <v>45</v>
      </c>
      <c r="I17" s="15">
        <v>9.7199999999999995E-2</v>
      </c>
      <c r="J17" s="17">
        <v>524</v>
      </c>
      <c r="K17" s="7">
        <f t="shared" si="2"/>
        <v>50.9328</v>
      </c>
      <c r="L17" s="15"/>
      <c r="M17" s="15"/>
      <c r="N17" s="15"/>
      <c r="O17" s="15"/>
      <c r="P17" s="17"/>
      <c r="Q17" s="17"/>
      <c r="R17" s="15"/>
      <c r="S17" s="15"/>
      <c r="T17" s="15" t="s">
        <v>45</v>
      </c>
      <c r="U17" s="18">
        <v>0.16309999999999999</v>
      </c>
      <c r="V17" s="7">
        <v>96.97</v>
      </c>
      <c r="W17" s="7">
        <f t="shared" si="3"/>
        <v>15.815807</v>
      </c>
      <c r="X17" s="17"/>
      <c r="Y17" s="17"/>
      <c r="Z17" s="16"/>
      <c r="AA17" s="16"/>
      <c r="AB17" s="16"/>
      <c r="AC17" s="21"/>
    </row>
    <row r="18" spans="1:29" s="20" customFormat="1" x14ac:dyDescent="0.25">
      <c r="A18" s="15"/>
      <c r="B18" s="15"/>
      <c r="C18" s="15"/>
      <c r="D18" s="15"/>
      <c r="E18" s="16"/>
      <c r="F18" s="16"/>
      <c r="G18" s="15"/>
      <c r="H18" s="15" t="s">
        <v>421</v>
      </c>
      <c r="I18" s="15">
        <v>0.77249999999999996</v>
      </c>
      <c r="J18" s="17">
        <v>386</v>
      </c>
      <c r="K18" s="7">
        <f t="shared" si="2"/>
        <v>298.185</v>
      </c>
      <c r="L18" s="15"/>
      <c r="M18" s="15"/>
      <c r="N18" s="15"/>
      <c r="O18" s="15"/>
      <c r="P18" s="17"/>
      <c r="Q18" s="17"/>
      <c r="R18" s="15"/>
      <c r="S18" s="15"/>
      <c r="T18" s="15" t="s">
        <v>63</v>
      </c>
      <c r="U18" s="18">
        <v>2.4744999999999999</v>
      </c>
      <c r="V18" s="7">
        <v>96.97</v>
      </c>
      <c r="W18" s="7">
        <f t="shared" si="3"/>
        <v>239.95226499999998</v>
      </c>
      <c r="X18" s="17"/>
      <c r="Y18" s="17"/>
      <c r="Z18" s="16"/>
      <c r="AA18" s="16"/>
      <c r="AB18" s="16"/>
      <c r="AC18" s="21"/>
    </row>
    <row r="19" spans="1:29" s="20" customFormat="1" x14ac:dyDescent="0.25">
      <c r="A19" s="15"/>
      <c r="B19" s="15"/>
      <c r="C19" s="15"/>
      <c r="D19" s="15"/>
      <c r="E19" s="16"/>
      <c r="F19" s="16"/>
      <c r="G19" s="15"/>
      <c r="H19" s="15"/>
      <c r="I19" s="15">
        <f>SUM(I12:I18)</f>
        <v>131.73779999999999</v>
      </c>
      <c r="J19" s="17"/>
      <c r="K19" s="7">
        <f>SUM(K12:K18)</f>
        <v>151596.5661</v>
      </c>
      <c r="L19" s="15"/>
      <c r="M19" s="15"/>
      <c r="N19" s="15"/>
      <c r="O19" s="15"/>
      <c r="P19" s="17"/>
      <c r="Q19" s="17"/>
      <c r="R19" s="15"/>
      <c r="S19" s="15"/>
      <c r="T19" s="15"/>
      <c r="U19" s="18">
        <f>SUM(U12:U18)</f>
        <v>28.2622</v>
      </c>
      <c r="V19" s="7"/>
      <c r="W19" s="7">
        <f>SUM(W12:W18)</f>
        <v>2740.5855339999998</v>
      </c>
      <c r="X19" s="17"/>
      <c r="Y19" s="17">
        <f>K19+W19</f>
        <v>154337.15163400001</v>
      </c>
      <c r="Z19" s="16">
        <v>154300</v>
      </c>
      <c r="AA19" s="16">
        <v>70800</v>
      </c>
      <c r="AB19" s="16">
        <f>Z19-AA19</f>
        <v>83500</v>
      </c>
      <c r="AC19" s="21"/>
    </row>
    <row r="20" spans="1:29" s="20" customFormat="1" x14ac:dyDescent="0.25">
      <c r="A20" s="22"/>
      <c r="B20" s="22"/>
      <c r="C20" s="22"/>
      <c r="D20" s="22"/>
      <c r="E20" s="23"/>
      <c r="F20" s="23"/>
      <c r="G20" s="22"/>
      <c r="H20" s="22"/>
      <c r="I20" s="22"/>
      <c r="J20" s="24"/>
      <c r="K20" s="19"/>
      <c r="L20" s="22"/>
      <c r="M20" s="22"/>
      <c r="N20" s="22"/>
      <c r="O20" s="22"/>
      <c r="P20" s="24"/>
      <c r="Q20" s="24"/>
      <c r="R20" s="22"/>
      <c r="S20" s="22"/>
      <c r="T20" s="22"/>
      <c r="U20" s="49"/>
      <c r="V20" s="50"/>
      <c r="W20" s="19"/>
      <c r="X20" s="24"/>
      <c r="Y20" s="24"/>
      <c r="Z20" s="23"/>
      <c r="AA20" s="23"/>
      <c r="AB20" s="23"/>
      <c r="AC20" s="21"/>
    </row>
    <row r="21" spans="1:29" s="20" customFormat="1" x14ac:dyDescent="0.25">
      <c r="A21" s="15" t="s">
        <v>36</v>
      </c>
      <c r="B21" s="15"/>
      <c r="C21" s="15"/>
      <c r="D21" s="15"/>
      <c r="E21" s="16"/>
      <c r="F21" s="16"/>
      <c r="G21" s="15"/>
      <c r="H21" s="15"/>
      <c r="I21" s="15"/>
      <c r="J21" s="17"/>
      <c r="K21" s="7"/>
      <c r="L21" s="15"/>
      <c r="M21" s="15"/>
      <c r="N21" s="15"/>
      <c r="O21" s="15"/>
      <c r="P21" s="17"/>
      <c r="Q21" s="17"/>
      <c r="R21" s="15"/>
      <c r="S21" s="15"/>
      <c r="T21" s="15"/>
      <c r="U21" s="15"/>
      <c r="V21" s="7"/>
      <c r="W21" s="7"/>
      <c r="X21" s="17"/>
      <c r="Y21" s="17"/>
      <c r="Z21" s="16"/>
      <c r="AA21" s="16"/>
      <c r="AB21" s="16"/>
      <c r="AC21" s="21"/>
    </row>
    <row r="22" spans="1:29" s="20" customFormat="1" x14ac:dyDescent="0.25">
      <c r="A22" s="15" t="s">
        <v>19</v>
      </c>
      <c r="B22" s="15"/>
      <c r="C22" s="15"/>
      <c r="D22" s="15"/>
      <c r="E22" s="16"/>
      <c r="F22" s="16"/>
      <c r="G22" s="15"/>
      <c r="H22" s="15"/>
      <c r="I22" s="15"/>
      <c r="J22" s="17"/>
      <c r="K22" s="7"/>
      <c r="L22" s="15"/>
      <c r="M22" s="15"/>
      <c r="N22" s="15"/>
      <c r="O22" s="15"/>
      <c r="P22" s="17"/>
      <c r="Q22" s="17"/>
      <c r="R22" s="15"/>
      <c r="S22" s="15"/>
      <c r="T22" s="15"/>
      <c r="U22" s="15"/>
      <c r="V22" s="7"/>
      <c r="W22" s="7"/>
      <c r="X22" s="17"/>
      <c r="Y22" s="17"/>
      <c r="Z22" s="16"/>
      <c r="AA22" s="16"/>
      <c r="AB22" s="16">
        <f>AB10+AB19</f>
        <v>152100</v>
      </c>
      <c r="AC22" s="21"/>
    </row>
    <row r="23" spans="1:29" s="20" customFormat="1" x14ac:dyDescent="0.25">
      <c r="A23" s="15" t="s">
        <v>20</v>
      </c>
      <c r="B23" s="15"/>
      <c r="C23" s="15"/>
      <c r="D23" s="15"/>
      <c r="E23" s="16"/>
      <c r="F23" s="16"/>
      <c r="G23" s="15"/>
      <c r="H23" s="15"/>
      <c r="I23" s="15"/>
      <c r="J23" s="17"/>
      <c r="K23" s="7"/>
      <c r="L23" s="15"/>
      <c r="M23" s="15"/>
      <c r="N23" s="15"/>
      <c r="O23" s="15"/>
      <c r="P23" s="17"/>
      <c r="Q23" s="17"/>
      <c r="R23" s="15"/>
      <c r="S23" s="15"/>
      <c r="T23" s="15"/>
      <c r="U23" s="18"/>
      <c r="V23" s="7"/>
      <c r="W23" s="7"/>
      <c r="X23" s="17"/>
      <c r="Y23" s="17"/>
      <c r="Z23" s="16"/>
      <c r="AA23" s="16"/>
      <c r="AB23" s="16">
        <v>76050</v>
      </c>
      <c r="AC23" s="21"/>
    </row>
    <row r="24" spans="1:29" s="20" customFormat="1" x14ac:dyDescent="0.25">
      <c r="A24" s="15" t="s">
        <v>21</v>
      </c>
      <c r="B24" s="15"/>
      <c r="C24" s="15"/>
      <c r="D24" s="15"/>
      <c r="E24" s="16"/>
      <c r="F24" s="16"/>
      <c r="G24" s="15"/>
      <c r="H24" s="15"/>
      <c r="I24" s="15"/>
      <c r="J24" s="17"/>
      <c r="K24" s="7"/>
      <c r="L24" s="15"/>
      <c r="M24" s="15"/>
      <c r="N24" s="15"/>
      <c r="O24" s="15"/>
      <c r="P24" s="17"/>
      <c r="Q24" s="17"/>
      <c r="R24" s="15"/>
      <c r="S24" s="15"/>
      <c r="T24" s="15"/>
      <c r="U24" s="15"/>
      <c r="V24" s="7"/>
      <c r="W24" s="7"/>
      <c r="X24" s="17"/>
      <c r="Y24" s="17"/>
      <c r="Z24" s="16"/>
      <c r="AA24" s="16"/>
      <c r="AB24" s="16">
        <v>7605</v>
      </c>
      <c r="AC24" s="21"/>
    </row>
    <row r="25" spans="1:29" s="20" customFormat="1" x14ac:dyDescent="0.25">
      <c r="A25" s="15" t="s">
        <v>22</v>
      </c>
      <c r="B25" s="15"/>
      <c r="C25" s="15"/>
      <c r="D25" s="15"/>
      <c r="E25" s="16"/>
      <c r="F25" s="16"/>
      <c r="G25" s="15"/>
      <c r="H25" s="15"/>
      <c r="I25" s="15"/>
      <c r="J25" s="17"/>
      <c r="K25" s="7"/>
      <c r="L25" s="15"/>
      <c r="M25" s="15"/>
      <c r="N25" s="15"/>
      <c r="O25" s="15"/>
      <c r="P25" s="17"/>
      <c r="Q25" s="17"/>
      <c r="R25" s="15"/>
      <c r="S25" s="15"/>
      <c r="T25" s="15"/>
      <c r="U25" s="15"/>
      <c r="V25" s="7"/>
      <c r="W25" s="7"/>
      <c r="X25" s="17"/>
      <c r="Y25" s="17"/>
      <c r="Z25" s="16"/>
      <c r="AA25" s="16"/>
      <c r="AB25" s="16">
        <v>1562</v>
      </c>
      <c r="AC25" s="21"/>
    </row>
    <row r="26" spans="1:29" s="20" customFormat="1" x14ac:dyDescent="0.25">
      <c r="A26" s="15"/>
      <c r="B26" s="15"/>
      <c r="C26" s="15"/>
      <c r="D26" s="15"/>
      <c r="E26" s="16"/>
      <c r="F26" s="16"/>
      <c r="G26" s="15"/>
      <c r="H26" s="15"/>
      <c r="I26" s="15"/>
      <c r="J26" s="16"/>
      <c r="K26" s="7"/>
      <c r="L26" s="15"/>
      <c r="M26" s="15"/>
      <c r="N26" s="15"/>
      <c r="O26" s="15"/>
      <c r="P26" s="17"/>
      <c r="Q26" s="17"/>
      <c r="R26" s="15"/>
      <c r="S26" s="15"/>
      <c r="T26" s="15"/>
      <c r="U26" s="15"/>
      <c r="V26" s="7"/>
      <c r="W26" s="7"/>
      <c r="X26" s="17"/>
      <c r="Y26" s="17"/>
      <c r="Z26" s="16"/>
      <c r="AA26" s="16"/>
      <c r="AB26" s="16"/>
    </row>
    <row r="27" spans="1:29" s="20" customFormat="1" x14ac:dyDescent="0.25">
      <c r="A27" s="15"/>
      <c r="B27" s="15"/>
      <c r="C27" s="15"/>
      <c r="D27" s="15"/>
      <c r="E27" s="16"/>
      <c r="F27" s="16"/>
      <c r="G27" s="15"/>
      <c r="H27" s="15"/>
      <c r="I27" s="15"/>
      <c r="J27" s="17"/>
      <c r="K27" s="7"/>
      <c r="L27" s="15"/>
      <c r="M27" s="15"/>
      <c r="N27" s="15"/>
      <c r="O27" s="15"/>
      <c r="P27" s="17"/>
      <c r="Q27" s="17"/>
      <c r="R27" s="15"/>
      <c r="S27" s="15"/>
      <c r="T27" s="15"/>
      <c r="U27" s="15"/>
      <c r="V27" s="7"/>
      <c r="W27" s="7"/>
      <c r="X27" s="17"/>
      <c r="Y27" s="17"/>
      <c r="Z27" s="16"/>
      <c r="AA27" s="16"/>
      <c r="AB27" s="16"/>
    </row>
    <row r="28" spans="1:29" s="20" customFormat="1" x14ac:dyDescent="0.25">
      <c r="A28" s="15"/>
      <c r="B28" s="15"/>
      <c r="C28" s="15"/>
      <c r="D28" s="15"/>
      <c r="E28" s="16"/>
      <c r="F28" s="16"/>
      <c r="G28" s="15"/>
      <c r="H28" s="15"/>
      <c r="I28" s="15"/>
      <c r="J28" s="17"/>
      <c r="K28" s="7"/>
      <c r="L28" s="15"/>
      <c r="M28" s="15"/>
      <c r="N28" s="15"/>
      <c r="O28" s="15"/>
      <c r="P28" s="17"/>
      <c r="Q28" s="17"/>
      <c r="R28" s="15"/>
      <c r="S28" s="15"/>
      <c r="T28" s="15"/>
      <c r="U28" s="15"/>
      <c r="V28" s="7"/>
      <c r="W28" s="7"/>
      <c r="X28" s="17"/>
      <c r="Y28" s="17"/>
      <c r="Z28" s="16"/>
      <c r="AA28" s="16"/>
      <c r="AB28" s="16"/>
    </row>
    <row r="29" spans="1:29" s="20" customFormat="1" x14ac:dyDescent="0.25">
      <c r="A29" s="15"/>
      <c r="B29" s="15"/>
      <c r="C29" s="15"/>
      <c r="D29" s="15"/>
      <c r="E29" s="16"/>
      <c r="F29" s="16"/>
      <c r="G29" s="15"/>
      <c r="H29" s="15"/>
      <c r="I29" s="15"/>
      <c r="J29" s="17"/>
      <c r="K29" s="17"/>
      <c r="L29" s="15"/>
      <c r="M29" s="15"/>
      <c r="N29" s="15"/>
      <c r="O29" s="15"/>
      <c r="P29" s="17"/>
      <c r="Q29" s="17"/>
      <c r="R29" s="15"/>
      <c r="S29" s="15"/>
      <c r="T29" s="15"/>
      <c r="U29" s="15"/>
      <c r="V29" s="7"/>
      <c r="W29" s="7"/>
      <c r="X29" s="17"/>
      <c r="Y29" s="17"/>
      <c r="Z29" s="16"/>
      <c r="AA29" s="16"/>
      <c r="AB29" s="16"/>
    </row>
    <row r="30" spans="1:29" s="20" customFormat="1" x14ac:dyDescent="0.25">
      <c r="A30" s="15"/>
      <c r="B30" s="15"/>
      <c r="C30" s="15"/>
      <c r="D30" s="15"/>
      <c r="E30" s="16"/>
      <c r="F30" s="16"/>
      <c r="G30" s="15"/>
      <c r="H30" s="15"/>
      <c r="I30" s="15"/>
      <c r="J30" s="17"/>
      <c r="K30" s="17"/>
      <c r="L30" s="15"/>
      <c r="M30" s="15"/>
      <c r="N30" s="15"/>
      <c r="O30" s="15"/>
      <c r="P30" s="17"/>
      <c r="Q30" s="17"/>
      <c r="R30" s="15"/>
      <c r="S30" s="15"/>
      <c r="T30" s="15"/>
      <c r="U30" s="15"/>
      <c r="V30" s="17"/>
      <c r="W30" s="17"/>
      <c r="X30" s="17"/>
      <c r="Y30" s="17"/>
      <c r="Z30" s="16"/>
      <c r="AA30" s="16"/>
      <c r="AB30" s="16"/>
      <c r="AC30" s="51"/>
    </row>
    <row r="31" spans="1:29" s="20" customFormat="1" x14ac:dyDescent="0.25">
      <c r="A31" s="15"/>
      <c r="B31" s="15"/>
      <c r="C31" s="15"/>
      <c r="D31" s="15"/>
      <c r="E31" s="16"/>
      <c r="F31" s="16"/>
      <c r="G31" s="15"/>
      <c r="H31" s="15"/>
      <c r="I31" s="15"/>
      <c r="J31" s="17"/>
      <c r="K31" s="17"/>
      <c r="L31" s="15"/>
      <c r="M31" s="15"/>
      <c r="N31" s="15"/>
      <c r="O31" s="15"/>
      <c r="P31" s="17"/>
      <c r="Q31" s="17"/>
      <c r="R31" s="15"/>
      <c r="S31" s="15"/>
      <c r="T31" s="15"/>
      <c r="U31" s="15"/>
      <c r="V31" s="17"/>
      <c r="W31" s="17"/>
      <c r="X31" s="17"/>
      <c r="Y31" s="17"/>
      <c r="Z31" s="16"/>
      <c r="AA31" s="16"/>
      <c r="AB31" s="16"/>
    </row>
    <row r="32" spans="1:29" s="20" customFormat="1" x14ac:dyDescent="0.25">
      <c r="A32" s="15"/>
      <c r="B32" s="15"/>
      <c r="C32" s="15"/>
      <c r="D32" s="15"/>
      <c r="E32" s="16"/>
      <c r="F32" s="16"/>
      <c r="G32" s="15"/>
      <c r="H32" s="15"/>
      <c r="I32" s="15"/>
      <c r="J32" s="17"/>
      <c r="K32" s="17"/>
      <c r="L32" s="15"/>
      <c r="M32" s="15"/>
      <c r="N32" s="15"/>
      <c r="O32" s="15"/>
      <c r="P32" s="17"/>
      <c r="Q32" s="17"/>
      <c r="R32" s="15"/>
      <c r="S32" s="15"/>
      <c r="T32" s="15"/>
      <c r="U32" s="15"/>
      <c r="V32" s="17"/>
      <c r="W32" s="17"/>
      <c r="X32" s="17"/>
      <c r="Y32" s="17"/>
      <c r="Z32" s="16"/>
      <c r="AA32" s="16"/>
      <c r="AB32" s="16"/>
    </row>
    <row r="33" spans="1:28" s="20" customFormat="1" x14ac:dyDescent="0.25">
      <c r="A33" s="15"/>
      <c r="B33" s="15"/>
      <c r="C33" s="15"/>
      <c r="D33" s="15"/>
      <c r="E33" s="16"/>
      <c r="F33" s="16"/>
      <c r="G33" s="15"/>
      <c r="H33" s="15"/>
      <c r="I33" s="15"/>
      <c r="J33" s="17"/>
      <c r="K33" s="17"/>
      <c r="L33" s="15"/>
      <c r="M33" s="15"/>
      <c r="N33" s="15"/>
      <c r="O33" s="15"/>
      <c r="P33" s="17"/>
      <c r="Q33" s="17"/>
      <c r="R33" s="15"/>
      <c r="S33" s="15"/>
      <c r="T33" s="15"/>
      <c r="U33" s="15"/>
      <c r="V33" s="17"/>
      <c r="W33" s="17"/>
      <c r="X33" s="17"/>
      <c r="Y33" s="17"/>
      <c r="Z33" s="16"/>
      <c r="AA33" s="16"/>
      <c r="AB33" s="16"/>
    </row>
    <row r="34" spans="1:28" s="20" customFormat="1" x14ac:dyDescent="0.25">
      <c r="A34" s="15"/>
      <c r="B34" s="15"/>
      <c r="C34" s="15"/>
      <c r="D34" s="15"/>
      <c r="E34" s="16"/>
      <c r="F34" s="16"/>
      <c r="G34" s="15"/>
      <c r="H34" s="15"/>
      <c r="I34" s="15"/>
      <c r="J34" s="17"/>
      <c r="K34" s="17"/>
      <c r="L34" s="15"/>
      <c r="M34" s="15"/>
      <c r="N34" s="15"/>
      <c r="O34" s="15"/>
      <c r="P34" s="17"/>
      <c r="Q34" s="17"/>
      <c r="R34" s="15"/>
      <c r="S34" s="15"/>
      <c r="T34" s="15"/>
      <c r="U34" s="15"/>
      <c r="V34" s="17"/>
      <c r="W34" s="17"/>
      <c r="X34" s="17"/>
      <c r="Y34" s="17"/>
      <c r="Z34" s="16"/>
      <c r="AA34" s="16"/>
      <c r="AB34" s="16"/>
    </row>
    <row r="35" spans="1:28" s="20" customFormat="1" x14ac:dyDescent="0.25">
      <c r="A35" s="15"/>
      <c r="B35" s="15"/>
      <c r="C35" s="15"/>
      <c r="D35" s="15"/>
      <c r="E35" s="16"/>
      <c r="F35" s="16"/>
      <c r="G35" s="15"/>
      <c r="H35" s="15"/>
      <c r="I35" s="15"/>
      <c r="J35" s="17"/>
      <c r="K35" s="17"/>
      <c r="L35" s="15"/>
      <c r="M35" s="15"/>
      <c r="N35" s="15"/>
      <c r="O35" s="15"/>
      <c r="P35" s="17"/>
      <c r="Q35" s="17"/>
      <c r="R35" s="15"/>
      <c r="S35" s="15"/>
      <c r="T35" s="15"/>
      <c r="U35" s="15"/>
      <c r="V35" s="17"/>
      <c r="W35" s="17"/>
      <c r="X35" s="17"/>
      <c r="Y35" s="17"/>
      <c r="Z35" s="16"/>
      <c r="AA35" s="16"/>
      <c r="AB35" s="16"/>
    </row>
    <row r="36" spans="1:28" s="20" customFormat="1" x14ac:dyDescent="0.25">
      <c r="A36" s="15"/>
      <c r="B36" s="15"/>
      <c r="C36" s="15"/>
      <c r="D36" s="15"/>
      <c r="E36" s="16"/>
      <c r="F36" s="16"/>
      <c r="G36" s="15"/>
      <c r="H36" s="15"/>
      <c r="I36" s="15"/>
      <c r="J36" s="17"/>
      <c r="K36" s="17"/>
      <c r="L36" s="15"/>
      <c r="M36" s="15"/>
      <c r="N36" s="15"/>
      <c r="O36" s="15"/>
      <c r="P36" s="17"/>
      <c r="Q36" s="17"/>
      <c r="R36" s="15"/>
      <c r="S36" s="15"/>
      <c r="T36" s="15"/>
      <c r="U36" s="15"/>
      <c r="V36" s="17"/>
      <c r="W36" s="17"/>
      <c r="X36" s="17"/>
      <c r="Y36" s="17"/>
      <c r="Z36" s="16"/>
      <c r="AA36" s="16"/>
      <c r="AB36" s="16"/>
    </row>
    <row r="37" spans="1:28" s="20" customFormat="1" x14ac:dyDescent="0.25">
      <c r="A37" s="15"/>
      <c r="B37" s="15"/>
      <c r="C37" s="15"/>
      <c r="D37" s="15"/>
      <c r="E37" s="16"/>
      <c r="F37" s="16"/>
      <c r="G37" s="15"/>
      <c r="H37" s="15"/>
      <c r="I37" s="15"/>
      <c r="J37" s="17"/>
      <c r="K37" s="17"/>
      <c r="L37" s="15"/>
      <c r="M37" s="15"/>
      <c r="N37" s="15"/>
      <c r="O37" s="15"/>
      <c r="P37" s="17"/>
      <c r="Q37" s="17"/>
      <c r="R37" s="15"/>
      <c r="S37" s="15"/>
      <c r="T37" s="15"/>
      <c r="U37" s="15"/>
      <c r="V37" s="17"/>
      <c r="W37" s="17"/>
      <c r="X37" s="17"/>
      <c r="Y37" s="17"/>
      <c r="Z37" s="16"/>
      <c r="AA37" s="16"/>
      <c r="AB37" s="16"/>
    </row>
    <row r="38" spans="1:28" s="20" customFormat="1" x14ac:dyDescent="0.25">
      <c r="A38" s="15"/>
      <c r="B38" s="15"/>
      <c r="C38" s="15"/>
      <c r="D38" s="15"/>
      <c r="E38" s="16"/>
      <c r="F38" s="16"/>
      <c r="G38" s="15"/>
      <c r="H38" s="15"/>
      <c r="I38" s="15"/>
      <c r="J38" s="17"/>
      <c r="K38" s="17"/>
      <c r="L38" s="15"/>
      <c r="M38" s="15"/>
      <c r="N38" s="15"/>
      <c r="O38" s="15"/>
      <c r="P38" s="17"/>
      <c r="Q38" s="17"/>
      <c r="R38" s="15"/>
      <c r="S38" s="15"/>
      <c r="T38" s="15"/>
      <c r="U38" s="15"/>
      <c r="V38" s="17"/>
      <c r="W38" s="17"/>
      <c r="X38" s="17"/>
      <c r="Y38" s="17"/>
      <c r="Z38" s="16"/>
      <c r="AA38" s="16"/>
      <c r="AB38" s="16"/>
    </row>
    <row r="39" spans="1:28" s="20" customFormat="1" x14ac:dyDescent="0.25">
      <c r="A39" s="15"/>
      <c r="B39" s="15"/>
      <c r="C39" s="15"/>
      <c r="D39" s="15"/>
      <c r="E39" s="16"/>
      <c r="F39" s="16"/>
      <c r="G39" s="15"/>
      <c r="H39" s="15"/>
      <c r="I39" s="15"/>
      <c r="J39" s="17"/>
      <c r="K39" s="17"/>
      <c r="L39" s="15"/>
      <c r="M39" s="15"/>
      <c r="N39" s="15"/>
      <c r="O39" s="15"/>
      <c r="P39" s="17"/>
      <c r="Q39" s="17"/>
      <c r="R39" s="15"/>
      <c r="S39" s="15"/>
      <c r="T39" s="15"/>
      <c r="U39" s="15"/>
      <c r="V39" s="17"/>
      <c r="W39" s="17"/>
      <c r="X39" s="17"/>
      <c r="Y39" s="17"/>
      <c r="Z39" s="16"/>
      <c r="AA39" s="16"/>
      <c r="AB39" s="16"/>
    </row>
    <row r="40" spans="1:28" s="20" customFormat="1" x14ac:dyDescent="0.25">
      <c r="A40" s="15"/>
      <c r="B40" s="15"/>
      <c r="C40" s="15"/>
      <c r="D40" s="15"/>
      <c r="E40" s="16"/>
      <c r="F40" s="16"/>
      <c r="G40" s="15"/>
      <c r="H40" s="15"/>
      <c r="I40" s="15"/>
      <c r="J40" s="17"/>
      <c r="K40" s="17"/>
      <c r="L40" s="15"/>
      <c r="M40" s="15"/>
      <c r="N40" s="15"/>
      <c r="O40" s="15"/>
      <c r="P40" s="17"/>
      <c r="Q40" s="17"/>
      <c r="R40" s="15"/>
      <c r="S40" s="15"/>
      <c r="T40" s="15"/>
      <c r="U40" s="15"/>
      <c r="V40" s="17"/>
      <c r="W40" s="17"/>
      <c r="X40" s="17"/>
      <c r="Y40" s="17"/>
      <c r="Z40" s="16"/>
      <c r="AA40" s="16"/>
      <c r="AB40" s="16"/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/>
      <c r="I41" s="15"/>
      <c r="J41" s="17"/>
      <c r="K41" s="17"/>
      <c r="L41" s="15"/>
      <c r="M41" s="15"/>
      <c r="N41" s="15"/>
      <c r="O41" s="15"/>
      <c r="P41" s="17"/>
      <c r="Q41" s="17"/>
      <c r="R41" s="15"/>
      <c r="S41" s="15"/>
      <c r="T41" s="15"/>
      <c r="U41" s="15"/>
      <c r="V41" s="17"/>
      <c r="W41" s="17"/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/>
      <c r="I42" s="15"/>
      <c r="J42" s="17"/>
      <c r="K42" s="17"/>
      <c r="L42" s="15"/>
      <c r="M42" s="15"/>
      <c r="N42" s="15"/>
      <c r="O42" s="15"/>
      <c r="P42" s="17"/>
      <c r="Q42" s="17"/>
      <c r="R42" s="15"/>
      <c r="S42" s="15"/>
      <c r="T42" s="15"/>
      <c r="U42" s="15"/>
      <c r="V42" s="17"/>
      <c r="W42" s="17"/>
      <c r="X42" s="17"/>
      <c r="Y42" s="17"/>
      <c r="Z42" s="16"/>
      <c r="AA42" s="16"/>
      <c r="AB42" s="16"/>
    </row>
    <row r="43" spans="1:28" s="20" customFormat="1" x14ac:dyDescent="0.25">
      <c r="A43" s="15"/>
      <c r="B43" s="15"/>
      <c r="C43" s="15"/>
      <c r="D43" s="15"/>
      <c r="E43" s="16"/>
      <c r="F43" s="16"/>
      <c r="G43" s="15"/>
      <c r="H43" s="15"/>
      <c r="I43" s="15"/>
      <c r="J43" s="17"/>
      <c r="K43" s="17"/>
      <c r="L43" s="15"/>
      <c r="M43" s="15"/>
      <c r="N43" s="16"/>
      <c r="O43" s="15"/>
      <c r="P43" s="17"/>
      <c r="Q43" s="17"/>
      <c r="R43" s="15"/>
      <c r="S43" s="15"/>
      <c r="T43" s="15"/>
      <c r="U43" s="15"/>
      <c r="V43" s="17"/>
      <c r="W43" s="17"/>
      <c r="X43" s="17"/>
      <c r="Y43" s="17"/>
      <c r="Z43" s="16"/>
      <c r="AA43" s="16"/>
      <c r="AB43" s="16"/>
    </row>
    <row r="44" spans="1:28" s="20" customFormat="1" x14ac:dyDescent="0.25">
      <c r="A44" s="15"/>
      <c r="B44" s="15"/>
      <c r="C44" s="15"/>
      <c r="D44" s="15"/>
      <c r="E44" s="16"/>
      <c r="F44" s="16"/>
      <c r="G44" s="15"/>
      <c r="H44" s="15"/>
      <c r="I44" s="15"/>
      <c r="J44" s="17"/>
      <c r="K44" s="17"/>
      <c r="L44" s="15"/>
      <c r="M44" s="15"/>
      <c r="N44" s="15"/>
      <c r="O44" s="15"/>
      <c r="P44" s="17"/>
      <c r="Q44" s="17"/>
      <c r="R44" s="15"/>
      <c r="S44" s="15"/>
      <c r="T44" s="15"/>
      <c r="U44" s="15"/>
      <c r="V44" s="17"/>
      <c r="W44" s="17"/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/>
      <c r="I45" s="15"/>
      <c r="J45" s="17"/>
      <c r="K45" s="17"/>
      <c r="L45" s="15"/>
      <c r="M45" s="15"/>
      <c r="N45" s="15"/>
      <c r="O45" s="15"/>
      <c r="P45" s="17"/>
      <c r="Q45" s="17"/>
      <c r="R45" s="15"/>
      <c r="S45" s="15"/>
      <c r="T45" s="15"/>
      <c r="U45" s="15"/>
      <c r="V45" s="17"/>
      <c r="W45" s="17"/>
      <c r="X45" s="17"/>
      <c r="Y45" s="17"/>
      <c r="Z45" s="16"/>
      <c r="AA45" s="16"/>
      <c r="AB45" s="16"/>
    </row>
    <row r="46" spans="1:28" s="20" customFormat="1" x14ac:dyDescent="0.25">
      <c r="A46" s="15"/>
      <c r="B46" s="15"/>
      <c r="C46" s="15"/>
      <c r="D46" s="15"/>
      <c r="E46" s="16"/>
      <c r="F46" s="16"/>
      <c r="G46" s="15"/>
      <c r="H46" s="15"/>
      <c r="I46" s="15"/>
      <c r="J46" s="17"/>
      <c r="K46" s="17"/>
      <c r="L46" s="15"/>
      <c r="M46" s="15"/>
      <c r="N46" s="15"/>
      <c r="O46" s="15"/>
      <c r="P46" s="17"/>
      <c r="Q46" s="17"/>
      <c r="R46" s="15"/>
      <c r="S46" s="15"/>
      <c r="T46" s="15"/>
      <c r="U46" s="15"/>
      <c r="V46" s="17"/>
      <c r="W46" s="17"/>
      <c r="X46" s="17"/>
      <c r="Y46" s="17"/>
      <c r="Z46" s="16"/>
      <c r="AA46" s="16"/>
      <c r="AB46" s="16"/>
    </row>
    <row r="47" spans="1:28" s="20" customFormat="1" x14ac:dyDescent="0.25">
      <c r="A47" s="15"/>
      <c r="B47" s="15"/>
      <c r="C47" s="15"/>
      <c r="D47" s="15"/>
      <c r="E47" s="16"/>
      <c r="F47" s="16"/>
      <c r="G47" s="15"/>
      <c r="H47" s="15"/>
      <c r="I47" s="15"/>
      <c r="J47" s="17"/>
      <c r="K47" s="17"/>
      <c r="L47" s="15"/>
      <c r="M47" s="15"/>
      <c r="N47" s="15"/>
      <c r="O47" s="15"/>
      <c r="P47" s="17"/>
      <c r="Q47" s="17"/>
      <c r="R47" s="15"/>
      <c r="S47" s="15"/>
      <c r="T47" s="15"/>
      <c r="U47" s="15"/>
      <c r="V47" s="17"/>
      <c r="W47" s="17"/>
      <c r="X47" s="17"/>
      <c r="Y47" s="17"/>
      <c r="Z47" s="16"/>
      <c r="AA47" s="16"/>
      <c r="AB47" s="16"/>
    </row>
    <row r="48" spans="1:28" s="20" customFormat="1" x14ac:dyDescent="0.25">
      <c r="A48" s="15"/>
      <c r="B48" s="15"/>
      <c r="C48" s="15"/>
      <c r="D48" s="15"/>
      <c r="E48" s="16"/>
      <c r="F48" s="16"/>
      <c r="G48" s="15"/>
      <c r="H48" s="15"/>
      <c r="I48" s="15"/>
      <c r="J48" s="17"/>
      <c r="K48" s="17"/>
      <c r="L48" s="15"/>
      <c r="M48" s="15"/>
      <c r="N48" s="15"/>
      <c r="O48" s="15"/>
      <c r="P48" s="17"/>
      <c r="Q48" s="17"/>
      <c r="R48" s="15"/>
      <c r="S48" s="15"/>
      <c r="T48" s="15"/>
      <c r="U48" s="15"/>
      <c r="V48" s="17"/>
      <c r="W48" s="17"/>
      <c r="X48" s="17"/>
      <c r="Y48" s="17"/>
      <c r="Z48" s="16"/>
      <c r="AA48" s="16"/>
      <c r="AB48" s="16"/>
    </row>
    <row r="49" spans="1:28" s="20" customFormat="1" x14ac:dyDescent="0.25">
      <c r="A49" s="15"/>
      <c r="B49" s="15"/>
      <c r="C49" s="15"/>
      <c r="D49" s="15"/>
      <c r="E49" s="16"/>
      <c r="F49" s="16"/>
      <c r="G49" s="15"/>
      <c r="H49" s="15"/>
      <c r="I49" s="15"/>
      <c r="J49" s="17"/>
      <c r="K49" s="17"/>
      <c r="L49" s="15"/>
      <c r="M49" s="15"/>
      <c r="N49" s="15"/>
      <c r="O49" s="15"/>
      <c r="P49" s="17"/>
      <c r="Q49" s="17"/>
      <c r="R49" s="15"/>
      <c r="S49" s="15"/>
      <c r="T49" s="15"/>
      <c r="U49" s="15"/>
      <c r="V49" s="17"/>
      <c r="W49" s="17"/>
      <c r="X49" s="17"/>
      <c r="Y49" s="17"/>
      <c r="Z49" s="16"/>
      <c r="AA49" s="16"/>
      <c r="AB49" s="16"/>
    </row>
    <row r="50" spans="1:28" s="20" customFormat="1" x14ac:dyDescent="0.25">
      <c r="A50" s="15"/>
      <c r="B50" s="15"/>
      <c r="C50" s="15"/>
      <c r="D50" s="15"/>
      <c r="E50" s="16"/>
      <c r="F50" s="16"/>
      <c r="G50" s="15"/>
      <c r="H50" s="15"/>
      <c r="I50" s="15"/>
      <c r="J50" s="17"/>
      <c r="K50" s="17"/>
      <c r="L50" s="15"/>
      <c r="M50" s="15"/>
      <c r="N50" s="15"/>
      <c r="O50" s="15"/>
      <c r="P50" s="17"/>
      <c r="Q50" s="17"/>
      <c r="R50" s="15"/>
      <c r="S50" s="15"/>
      <c r="T50" s="15"/>
      <c r="U50" s="15"/>
      <c r="V50" s="17"/>
      <c r="W50" s="17"/>
      <c r="X50" s="17"/>
      <c r="Y50" s="17"/>
      <c r="Z50" s="16"/>
      <c r="AA50" s="16"/>
      <c r="AB50" s="16"/>
    </row>
    <row r="51" spans="1:28" s="20" customFormat="1" x14ac:dyDescent="0.25">
      <c r="A51" s="15"/>
      <c r="B51" s="15"/>
      <c r="C51" s="15"/>
      <c r="D51" s="15"/>
      <c r="E51" s="16"/>
      <c r="F51" s="16"/>
      <c r="G51" s="15"/>
      <c r="H51" s="15"/>
      <c r="I51" s="15"/>
      <c r="J51" s="17"/>
      <c r="K51" s="17"/>
      <c r="L51" s="15"/>
      <c r="M51" s="15"/>
      <c r="N51" s="15"/>
      <c r="O51" s="15"/>
      <c r="P51" s="17"/>
      <c r="Q51" s="17"/>
      <c r="R51" s="15"/>
      <c r="S51" s="15"/>
      <c r="T51" s="15"/>
      <c r="U51" s="15"/>
      <c r="V51" s="17"/>
      <c r="W51" s="17"/>
      <c r="X51" s="17"/>
      <c r="Y51" s="17"/>
      <c r="Z51" s="16"/>
      <c r="AA51" s="16"/>
      <c r="AB51" s="16"/>
    </row>
    <row r="52" spans="1:28" s="20" customFormat="1" x14ac:dyDescent="0.25">
      <c r="A52" s="15"/>
      <c r="B52" s="15"/>
      <c r="C52" s="15"/>
      <c r="D52" s="15"/>
      <c r="E52" s="16"/>
      <c r="F52" s="16"/>
      <c r="G52" s="15"/>
      <c r="H52" s="15"/>
      <c r="I52" s="15"/>
      <c r="J52" s="17"/>
      <c r="K52" s="17"/>
      <c r="L52" s="15"/>
      <c r="M52" s="15"/>
      <c r="N52" s="15"/>
      <c r="O52" s="15"/>
      <c r="P52" s="17"/>
      <c r="Q52" s="17"/>
      <c r="R52" s="15"/>
      <c r="S52" s="15"/>
      <c r="T52" s="15"/>
      <c r="U52" s="15"/>
      <c r="V52" s="17"/>
      <c r="W52" s="17"/>
      <c r="X52" s="17"/>
      <c r="Y52" s="17"/>
      <c r="Z52" s="16"/>
      <c r="AA52" s="16"/>
      <c r="AB52" s="16"/>
    </row>
    <row r="53" spans="1:28" s="20" customFormat="1" x14ac:dyDescent="0.25">
      <c r="A53" s="15"/>
      <c r="B53" s="15"/>
      <c r="C53" s="15"/>
      <c r="D53" s="15"/>
      <c r="E53" s="16"/>
      <c r="F53" s="16"/>
      <c r="G53" s="15"/>
      <c r="H53" s="15"/>
      <c r="I53" s="15"/>
      <c r="J53" s="17"/>
      <c r="K53" s="17"/>
      <c r="L53" s="15"/>
      <c r="M53" s="15"/>
      <c r="N53" s="15"/>
      <c r="O53" s="15"/>
      <c r="P53" s="17"/>
      <c r="Q53" s="17"/>
      <c r="R53" s="15"/>
      <c r="S53" s="15"/>
      <c r="T53" s="15"/>
      <c r="U53" s="15"/>
      <c r="V53" s="17"/>
      <c r="W53" s="17"/>
      <c r="X53" s="17"/>
      <c r="Y53" s="17"/>
      <c r="Z53" s="16"/>
      <c r="AA53" s="16"/>
      <c r="AB53" s="16"/>
    </row>
    <row r="54" spans="1:28" s="20" customFormat="1" x14ac:dyDescent="0.25">
      <c r="A54" s="15"/>
      <c r="B54" s="15"/>
      <c r="C54" s="15"/>
      <c r="D54" s="15"/>
      <c r="E54" s="16"/>
      <c r="F54" s="16"/>
      <c r="G54" s="15"/>
      <c r="H54" s="15"/>
      <c r="I54" s="15"/>
      <c r="J54" s="17"/>
      <c r="K54" s="17"/>
      <c r="L54" s="15"/>
      <c r="M54" s="15"/>
      <c r="N54" s="15"/>
      <c r="O54" s="15"/>
      <c r="P54" s="17"/>
      <c r="Q54" s="17"/>
      <c r="R54" s="15"/>
      <c r="S54" s="15"/>
      <c r="T54" s="15"/>
      <c r="U54" s="15"/>
      <c r="V54" s="17"/>
      <c r="W54" s="17"/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/>
      <c r="I55" s="15"/>
      <c r="J55" s="17"/>
      <c r="K55" s="17"/>
      <c r="L55" s="15"/>
      <c r="M55" s="15"/>
      <c r="N55" s="15"/>
      <c r="O55" s="15"/>
      <c r="P55" s="17"/>
      <c r="Q55" s="17"/>
      <c r="R55" s="15"/>
      <c r="S55" s="15"/>
      <c r="T55" s="15"/>
      <c r="U55" s="15"/>
      <c r="V55" s="17"/>
      <c r="W55" s="17"/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/>
      <c r="I56" s="15"/>
      <c r="J56" s="17"/>
      <c r="K56" s="17"/>
      <c r="L56" s="15"/>
      <c r="M56" s="15"/>
      <c r="N56" s="15"/>
      <c r="O56" s="15"/>
      <c r="P56" s="17"/>
      <c r="Q56" s="17"/>
      <c r="R56" s="15"/>
      <c r="S56" s="15"/>
      <c r="T56" s="15"/>
      <c r="U56" s="15"/>
      <c r="V56" s="17"/>
      <c r="W56" s="17"/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/>
      <c r="I57" s="15"/>
      <c r="J57" s="17"/>
      <c r="K57" s="17"/>
      <c r="L57" s="15"/>
      <c r="M57" s="15"/>
      <c r="N57" s="15"/>
      <c r="O57" s="15"/>
      <c r="P57" s="17"/>
      <c r="Q57" s="17"/>
      <c r="R57" s="15"/>
      <c r="S57" s="15"/>
      <c r="T57" s="15"/>
      <c r="U57" s="15"/>
      <c r="V57" s="17"/>
      <c r="W57" s="17"/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/>
      <c r="I58" s="15"/>
      <c r="J58" s="17"/>
      <c r="K58" s="17"/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/>
      <c r="I59" s="15"/>
      <c r="J59" s="17"/>
      <c r="K59" s="17"/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/>
      <c r="J60" s="17"/>
      <c r="K60" s="17"/>
      <c r="L60" s="15"/>
      <c r="M60" s="15"/>
      <c r="N60" s="15"/>
      <c r="O60" s="15"/>
      <c r="P60" s="17"/>
      <c r="Q60" s="17"/>
      <c r="R60" s="15"/>
      <c r="S60" s="15"/>
      <c r="T60" s="15"/>
      <c r="U60" s="15"/>
      <c r="V60" s="17"/>
      <c r="W60" s="17"/>
      <c r="X60" s="17"/>
      <c r="Y60" s="17"/>
      <c r="Z60" s="16"/>
      <c r="AA60" s="16"/>
      <c r="AB60" s="16"/>
    </row>
    <row r="61" spans="1:28" s="20" customFormat="1" x14ac:dyDescent="0.25">
      <c r="A61" s="15"/>
      <c r="B61" s="15"/>
      <c r="C61" s="15"/>
      <c r="D61" s="15"/>
      <c r="E61" s="16"/>
      <c r="F61" s="16"/>
      <c r="G61" s="15"/>
      <c r="H61" s="15"/>
      <c r="I61" s="15"/>
      <c r="J61" s="17"/>
      <c r="K61" s="17"/>
      <c r="L61" s="15"/>
      <c r="M61" s="15"/>
      <c r="N61" s="15"/>
      <c r="O61" s="15"/>
      <c r="P61" s="17"/>
      <c r="Q61" s="17"/>
      <c r="R61" s="15"/>
      <c r="S61" s="15"/>
      <c r="T61" s="15"/>
      <c r="U61" s="15"/>
      <c r="V61" s="17"/>
      <c r="W61" s="17"/>
      <c r="X61" s="17"/>
      <c r="Y61" s="17"/>
      <c r="Z61" s="16"/>
      <c r="AA61" s="16"/>
      <c r="AB61" s="16"/>
    </row>
    <row r="62" spans="1:28" s="20" customFormat="1" x14ac:dyDescent="0.25">
      <c r="A62" s="15"/>
      <c r="B62" s="15"/>
      <c r="C62" s="15"/>
      <c r="D62" s="15"/>
      <c r="E62" s="16"/>
      <c r="F62" s="16"/>
      <c r="G62" s="15"/>
      <c r="H62" s="15"/>
      <c r="I62" s="15"/>
      <c r="J62" s="17"/>
      <c r="K62" s="17"/>
      <c r="L62" s="15"/>
      <c r="M62" s="15"/>
      <c r="N62" s="15"/>
      <c r="O62" s="15"/>
      <c r="P62" s="17"/>
      <c r="Q62" s="17"/>
      <c r="R62" s="15"/>
      <c r="S62" s="15"/>
      <c r="T62" s="15"/>
      <c r="U62" s="15"/>
      <c r="V62" s="17"/>
      <c r="W62" s="17"/>
      <c r="X62" s="17"/>
      <c r="Y62" s="17"/>
      <c r="Z62" s="16"/>
      <c r="AA62" s="16"/>
      <c r="AB62" s="16"/>
    </row>
    <row r="63" spans="1:28" s="20" customFormat="1" x14ac:dyDescent="0.25">
      <c r="A63" s="15"/>
      <c r="B63" s="15"/>
      <c r="C63" s="15"/>
      <c r="D63" s="15"/>
      <c r="E63" s="16"/>
      <c r="F63" s="16"/>
      <c r="G63" s="15"/>
      <c r="H63" s="15"/>
      <c r="I63" s="15"/>
      <c r="J63" s="17"/>
      <c r="K63" s="17"/>
      <c r="L63" s="15"/>
      <c r="M63" s="15"/>
      <c r="N63" s="15"/>
      <c r="O63" s="15"/>
      <c r="P63" s="17"/>
      <c r="Q63" s="17"/>
      <c r="R63" s="15"/>
      <c r="S63" s="15"/>
      <c r="T63" s="15"/>
      <c r="U63" s="15"/>
      <c r="V63" s="17"/>
      <c r="W63" s="17"/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/>
      <c r="I64" s="15"/>
      <c r="J64" s="17"/>
      <c r="K64" s="17"/>
      <c r="L64" s="15"/>
      <c r="M64" s="15"/>
      <c r="N64" s="15"/>
      <c r="O64" s="15"/>
      <c r="P64" s="17"/>
      <c r="Q64" s="17"/>
      <c r="R64" s="15"/>
      <c r="S64" s="15"/>
      <c r="T64" s="15"/>
      <c r="U64" s="15"/>
      <c r="V64" s="17"/>
      <c r="W64" s="17"/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/>
      <c r="I65" s="15"/>
      <c r="J65" s="17"/>
      <c r="K65" s="17"/>
      <c r="L65" s="15"/>
      <c r="M65" s="15"/>
      <c r="N65" s="15"/>
      <c r="O65" s="15"/>
      <c r="P65" s="17"/>
      <c r="Q65" s="17"/>
      <c r="R65" s="15"/>
      <c r="S65" s="15"/>
      <c r="T65" s="15"/>
      <c r="U65" s="15"/>
      <c r="V65" s="17"/>
      <c r="W65" s="17"/>
      <c r="X65" s="17"/>
      <c r="Y65" s="17"/>
      <c r="Z65" s="16"/>
      <c r="AA65" s="16"/>
      <c r="AB65" s="16"/>
    </row>
    <row r="66" spans="1:28" s="20" customFormat="1" x14ac:dyDescent="0.25">
      <c r="A66" s="15"/>
      <c r="B66" s="15"/>
      <c r="C66" s="15"/>
      <c r="D66" s="15"/>
      <c r="E66" s="16"/>
      <c r="F66" s="16"/>
      <c r="G66" s="15"/>
      <c r="H66" s="15"/>
      <c r="I66" s="15"/>
      <c r="J66" s="17"/>
      <c r="K66" s="17"/>
      <c r="L66" s="15"/>
      <c r="M66" s="15"/>
      <c r="N66" s="15"/>
      <c r="O66" s="15"/>
      <c r="P66" s="17"/>
      <c r="Q66" s="17"/>
      <c r="R66" s="15"/>
      <c r="S66" s="15"/>
      <c r="T66" s="15"/>
      <c r="U66" s="15"/>
      <c r="V66" s="17"/>
      <c r="W66" s="17"/>
      <c r="X66" s="17"/>
      <c r="Y66" s="17"/>
      <c r="Z66" s="16"/>
      <c r="AA66" s="16"/>
      <c r="AB66" s="16"/>
    </row>
    <row r="67" spans="1:28" s="20" customFormat="1" x14ac:dyDescent="0.25">
      <c r="A67" s="15"/>
      <c r="B67" s="15"/>
      <c r="C67" s="15"/>
      <c r="D67" s="15"/>
      <c r="E67" s="16"/>
      <c r="F67" s="16"/>
      <c r="G67" s="15"/>
      <c r="H67" s="15"/>
      <c r="I67" s="15"/>
      <c r="J67" s="17"/>
      <c r="K67" s="17"/>
      <c r="L67" s="15"/>
      <c r="M67" s="15"/>
      <c r="N67" s="15"/>
      <c r="O67" s="15"/>
      <c r="P67" s="17"/>
      <c r="Q67" s="17"/>
      <c r="R67" s="15"/>
      <c r="S67" s="15"/>
      <c r="T67" s="15"/>
      <c r="U67" s="15"/>
      <c r="V67" s="17"/>
      <c r="W67" s="17"/>
      <c r="X67" s="17"/>
      <c r="Y67" s="17"/>
      <c r="Z67" s="16"/>
      <c r="AA67" s="16"/>
      <c r="AB67" s="16"/>
    </row>
    <row r="68" spans="1:28" s="20" customFormat="1" x14ac:dyDescent="0.25">
      <c r="A68" s="15"/>
      <c r="B68" s="15"/>
      <c r="C68" s="15"/>
      <c r="D68" s="15"/>
      <c r="E68" s="16"/>
      <c r="F68" s="16"/>
      <c r="G68" s="15"/>
      <c r="H68" s="15"/>
      <c r="I68" s="15"/>
      <c r="J68" s="17"/>
      <c r="K68" s="17"/>
      <c r="L68" s="15"/>
      <c r="M68" s="15"/>
      <c r="N68" s="15"/>
      <c r="O68" s="15"/>
      <c r="P68" s="17"/>
      <c r="Q68" s="17"/>
      <c r="R68" s="15"/>
      <c r="S68" s="15"/>
      <c r="T68" s="15"/>
      <c r="U68" s="15"/>
      <c r="V68" s="17"/>
      <c r="W68" s="17"/>
      <c r="X68" s="17"/>
      <c r="Y68" s="17"/>
      <c r="Z68" s="16"/>
      <c r="AA68" s="16"/>
      <c r="AB68" s="16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17"/>
      <c r="L69" s="3"/>
      <c r="M69" s="3"/>
      <c r="N69" s="3"/>
      <c r="O69" s="3"/>
      <c r="P69" s="17"/>
      <c r="Q69" s="17"/>
      <c r="R69" s="3"/>
      <c r="S69" s="3"/>
      <c r="T69" s="3"/>
      <c r="U69" s="3"/>
      <c r="V69" s="17"/>
      <c r="W69" s="1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17"/>
      <c r="L70" s="3"/>
      <c r="M70" s="3"/>
      <c r="N70" s="3"/>
      <c r="O70" s="3"/>
      <c r="P70" s="17"/>
      <c r="Q70" s="17"/>
      <c r="R70" s="3"/>
      <c r="S70" s="3"/>
      <c r="T70" s="3"/>
      <c r="U70" s="3"/>
      <c r="V70" s="17"/>
      <c r="W70" s="1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17"/>
      <c r="L71" s="3"/>
      <c r="M71" s="3"/>
      <c r="N71" s="3"/>
      <c r="O71" s="3"/>
      <c r="P71" s="7"/>
      <c r="Q71" s="1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4E6A3-3E7A-474E-A5C6-9B0B1E55916A}">
  <dimension ref="A1:AC173"/>
  <sheetViews>
    <sheetView workbookViewId="0">
      <selection activeCell="M37" sqref="M3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422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423</v>
      </c>
      <c r="B3" s="3" t="s">
        <v>424</v>
      </c>
      <c r="C3" s="3" t="s">
        <v>92</v>
      </c>
      <c r="D3" s="3">
        <v>160</v>
      </c>
      <c r="E3" s="12">
        <v>168400</v>
      </c>
      <c r="F3" s="12"/>
      <c r="G3" s="3">
        <v>150.36330000000001</v>
      </c>
      <c r="H3" s="3" t="s">
        <v>93</v>
      </c>
      <c r="I3" s="3">
        <v>57.017699999999998</v>
      </c>
      <c r="J3" s="7">
        <v>1201</v>
      </c>
      <c r="K3" s="7">
        <f>I3*J3</f>
        <v>68478.257700000002</v>
      </c>
      <c r="L3" s="3"/>
      <c r="M3" s="3"/>
      <c r="N3" s="3"/>
      <c r="O3" s="3"/>
      <c r="P3" s="7"/>
      <c r="Q3" s="7"/>
      <c r="R3" s="3"/>
      <c r="S3" s="3">
        <v>9.6366999999999994</v>
      </c>
      <c r="T3" s="3" t="s">
        <v>93</v>
      </c>
      <c r="U3" s="3">
        <v>3.0493000000000001</v>
      </c>
      <c r="V3" s="7">
        <v>96.97</v>
      </c>
      <c r="W3" s="7">
        <f>U3*V3</f>
        <v>295.69062100000002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6.7163000000000004</v>
      </c>
      <c r="J4" s="7">
        <v>897</v>
      </c>
      <c r="K4" s="7">
        <f t="shared" ref="K4:K9" si="0">I4*J4</f>
        <v>6024.5210999999999</v>
      </c>
      <c r="L4" s="3"/>
      <c r="M4" s="3"/>
      <c r="N4" s="3"/>
      <c r="O4" s="3"/>
      <c r="P4" s="7"/>
      <c r="Q4" s="7"/>
      <c r="R4" s="3"/>
      <c r="S4" s="3"/>
      <c r="T4" s="3" t="s">
        <v>96</v>
      </c>
      <c r="U4" s="14">
        <v>1.4624999999999999</v>
      </c>
      <c r="V4" s="7">
        <v>96.97</v>
      </c>
      <c r="W4" s="7">
        <f t="shared" ref="W4:W5" si="1">U4*V4</f>
        <v>141.818625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30</v>
      </c>
      <c r="I5" s="3">
        <v>2.29E-2</v>
      </c>
      <c r="J5" s="7">
        <v>649</v>
      </c>
      <c r="K5" s="7">
        <f t="shared" si="0"/>
        <v>14.8621</v>
      </c>
      <c r="L5" s="3"/>
      <c r="M5" s="3"/>
      <c r="N5" s="3"/>
      <c r="O5" s="3"/>
      <c r="P5" s="7"/>
      <c r="Q5" s="7"/>
      <c r="R5" s="3"/>
      <c r="S5" s="3"/>
      <c r="T5" s="3" t="s">
        <v>63</v>
      </c>
      <c r="U5" s="14">
        <v>5.1249000000000002</v>
      </c>
      <c r="V5" s="7">
        <v>96.97</v>
      </c>
      <c r="W5" s="7">
        <f t="shared" si="1"/>
        <v>496.96155300000004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95</v>
      </c>
      <c r="I6" s="3">
        <v>6.1319999999999997</v>
      </c>
      <c r="J6" s="7">
        <v>704</v>
      </c>
      <c r="K6" s="7">
        <f t="shared" si="0"/>
        <v>4316.9279999999999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122</v>
      </c>
      <c r="I7" s="3">
        <v>9.7444000000000006</v>
      </c>
      <c r="J7" s="7">
        <v>1325</v>
      </c>
      <c r="K7" s="7">
        <f t="shared" si="0"/>
        <v>12911.33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96</v>
      </c>
      <c r="I8" s="3">
        <v>62.9771</v>
      </c>
      <c r="J8" s="7">
        <v>1077</v>
      </c>
      <c r="K8" s="7">
        <f t="shared" si="0"/>
        <v>67826.3367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63</v>
      </c>
      <c r="I9" s="3">
        <v>7.7529000000000003</v>
      </c>
      <c r="J9" s="7">
        <v>386</v>
      </c>
      <c r="K9" s="7">
        <f t="shared" si="0"/>
        <v>2992.6194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/>
      <c r="I10" s="3">
        <f>SUM(I3:I9)</f>
        <v>150.36330000000001</v>
      </c>
      <c r="J10" s="7"/>
      <c r="K10" s="7">
        <f>SUM(K3:K9)</f>
        <v>162564.85500000001</v>
      </c>
      <c r="L10" s="3"/>
      <c r="M10" s="3"/>
      <c r="N10" s="3"/>
      <c r="O10" s="3"/>
      <c r="P10" s="7"/>
      <c r="Q10" s="7"/>
      <c r="R10" s="3"/>
      <c r="S10" s="3"/>
      <c r="T10" s="3"/>
      <c r="U10" s="3">
        <f>SUM(U3:U5)</f>
        <v>9.6367000000000012</v>
      </c>
      <c r="V10" s="7"/>
      <c r="W10" s="7">
        <f>SUM(W3:W5)</f>
        <v>934.47079900000006</v>
      </c>
      <c r="X10" s="7"/>
      <c r="Y10" s="7">
        <f>K10+W10</f>
        <v>163499.32579900001</v>
      </c>
      <c r="Z10" s="12">
        <v>163500</v>
      </c>
      <c r="AA10" s="12">
        <v>168400</v>
      </c>
      <c r="AB10" s="12">
        <f>Z10-AA10</f>
        <v>-4900</v>
      </c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9" x14ac:dyDescent="0.25">
      <c r="A12" s="3" t="s">
        <v>425</v>
      </c>
      <c r="B12" s="3" t="s">
        <v>426</v>
      </c>
      <c r="C12" s="3" t="s">
        <v>92</v>
      </c>
      <c r="D12" s="3">
        <v>157.49</v>
      </c>
      <c r="E12" s="12">
        <v>153100</v>
      </c>
      <c r="F12" s="12"/>
      <c r="G12" s="3">
        <v>117.3398</v>
      </c>
      <c r="H12" s="3" t="s">
        <v>93</v>
      </c>
      <c r="I12" s="3">
        <v>37.715600000000002</v>
      </c>
      <c r="J12" s="7">
        <v>1201</v>
      </c>
      <c r="K12" s="7">
        <f>I12*J12</f>
        <v>45296.435600000004</v>
      </c>
      <c r="L12" s="3"/>
      <c r="M12" s="3"/>
      <c r="N12" s="3"/>
      <c r="O12" s="3"/>
      <c r="P12" s="7"/>
      <c r="Q12" s="7"/>
      <c r="R12" s="3"/>
      <c r="S12" s="3">
        <v>39.850200000000001</v>
      </c>
      <c r="T12" s="3" t="s">
        <v>93</v>
      </c>
      <c r="U12" s="3">
        <v>13.3142</v>
      </c>
      <c r="V12" s="7">
        <v>96.97</v>
      </c>
      <c r="W12" s="7">
        <f>U12*V12</f>
        <v>1291.077974</v>
      </c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97</v>
      </c>
      <c r="I13" s="3">
        <v>6.5121000000000002</v>
      </c>
      <c r="J13" s="7">
        <v>897</v>
      </c>
      <c r="K13" s="7">
        <f t="shared" ref="K13:K16" si="2">I13*J13</f>
        <v>5841.3537000000006</v>
      </c>
      <c r="L13" s="3"/>
      <c r="M13" s="3"/>
      <c r="N13" s="3"/>
      <c r="O13" s="3"/>
      <c r="P13" s="7"/>
      <c r="Q13" s="7"/>
      <c r="R13" s="3"/>
      <c r="S13" s="3"/>
      <c r="T13" s="3" t="s">
        <v>97</v>
      </c>
      <c r="U13" s="3">
        <v>4.6699000000000002</v>
      </c>
      <c r="V13" s="7">
        <v>96.97</v>
      </c>
      <c r="W13" s="7">
        <f t="shared" ref="W13:W17" si="3">U13*V13</f>
        <v>452.84020300000003</v>
      </c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122</v>
      </c>
      <c r="I14" s="3">
        <v>22.0777</v>
      </c>
      <c r="J14" s="7">
        <v>1325</v>
      </c>
      <c r="K14" s="7">
        <f t="shared" si="2"/>
        <v>29252.952499999999</v>
      </c>
      <c r="L14" s="3"/>
      <c r="M14" s="3"/>
      <c r="N14" s="3"/>
      <c r="O14" s="3"/>
      <c r="P14" s="7"/>
      <c r="Q14" s="7"/>
      <c r="R14" s="3"/>
      <c r="S14" s="3"/>
      <c r="T14" s="3" t="s">
        <v>122</v>
      </c>
      <c r="U14" s="3">
        <v>1.4263999999999999</v>
      </c>
      <c r="V14" s="7">
        <v>96.97</v>
      </c>
      <c r="W14" s="7">
        <f t="shared" si="3"/>
        <v>138.31800799999999</v>
      </c>
      <c r="X14" s="7"/>
      <c r="Y14" s="7"/>
      <c r="Z14" s="12"/>
      <c r="AA14" s="12"/>
      <c r="AB14" s="12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96</v>
      </c>
      <c r="I15" s="3">
        <v>50.020099999999999</v>
      </c>
      <c r="J15" s="7">
        <v>1077</v>
      </c>
      <c r="K15" s="7">
        <f t="shared" si="2"/>
        <v>53871.647700000001</v>
      </c>
      <c r="L15" s="3"/>
      <c r="M15" s="3"/>
      <c r="N15" s="3"/>
      <c r="O15" s="3"/>
      <c r="P15" s="7"/>
      <c r="Q15" s="7"/>
      <c r="R15" s="3"/>
      <c r="S15" s="3"/>
      <c r="T15" s="3" t="s">
        <v>96</v>
      </c>
      <c r="U15" s="3">
        <v>2.2088000000000001</v>
      </c>
      <c r="V15" s="7">
        <v>96.97</v>
      </c>
      <c r="W15" s="7">
        <f t="shared" si="3"/>
        <v>214.18733600000002</v>
      </c>
      <c r="X15" s="7"/>
      <c r="Y15" s="7"/>
      <c r="Z15" s="12"/>
      <c r="AA15" s="12"/>
      <c r="AB15" s="12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45</v>
      </c>
      <c r="I16" s="3">
        <v>1.0143</v>
      </c>
      <c r="J16" s="7">
        <v>524</v>
      </c>
      <c r="K16" s="7">
        <f t="shared" si="2"/>
        <v>531.4932</v>
      </c>
      <c r="L16" s="3"/>
      <c r="M16" s="3"/>
      <c r="N16" s="3"/>
      <c r="O16" s="3"/>
      <c r="P16" s="7"/>
      <c r="Q16" s="7"/>
      <c r="R16" s="3"/>
      <c r="S16" s="3"/>
      <c r="T16" s="3" t="s">
        <v>45</v>
      </c>
      <c r="U16" s="3">
        <v>10.283099999999999</v>
      </c>
      <c r="V16" s="7">
        <v>96.97</v>
      </c>
      <c r="W16" s="7">
        <f t="shared" si="3"/>
        <v>997.15220699999986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 t="s">
        <v>63</v>
      </c>
      <c r="U17" s="3">
        <v>7.9478</v>
      </c>
      <c r="V17" s="7">
        <v>96.97</v>
      </c>
      <c r="W17" s="7">
        <f t="shared" si="3"/>
        <v>770.69816600000001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>
        <f>SUM(I12:I16)</f>
        <v>117.3398</v>
      </c>
      <c r="J18" s="7"/>
      <c r="K18" s="7">
        <f>SUM(K12:K16)</f>
        <v>134793.88269999999</v>
      </c>
      <c r="L18" s="3"/>
      <c r="M18" s="3"/>
      <c r="N18" s="3"/>
      <c r="O18" s="3"/>
      <c r="P18" s="7"/>
      <c r="Q18" s="7"/>
      <c r="R18" s="3"/>
      <c r="S18" s="3"/>
      <c r="T18" s="3"/>
      <c r="U18" s="3">
        <f>SUM(U12:U17)</f>
        <v>39.850200000000001</v>
      </c>
      <c r="V18" s="7"/>
      <c r="W18" s="7">
        <f>SUM(W12:W17)</f>
        <v>3864.2738939999999</v>
      </c>
      <c r="X18" s="7"/>
      <c r="Y18" s="7">
        <f>K18+W18</f>
        <v>138658.156594</v>
      </c>
      <c r="Z18" s="12">
        <v>138700</v>
      </c>
      <c r="AA18" s="12">
        <v>153100</v>
      </c>
      <c r="AB18" s="12">
        <f>Z18-AA18</f>
        <v>-14400</v>
      </c>
      <c r="AC18" s="4"/>
    </row>
    <row r="19" spans="1:29" x14ac:dyDescent="0.25">
      <c r="A19" s="29"/>
      <c r="B19" s="29"/>
      <c r="C19" s="29"/>
      <c r="D19" s="29"/>
      <c r="E19" s="33"/>
      <c r="F19" s="33"/>
      <c r="G19" s="29"/>
      <c r="H19" s="29"/>
      <c r="I19" s="29"/>
      <c r="J19" s="19"/>
      <c r="K19" s="19"/>
      <c r="L19" s="29"/>
      <c r="M19" s="29"/>
      <c r="N19" s="29"/>
      <c r="O19" s="29"/>
      <c r="P19" s="19"/>
      <c r="Q19" s="19"/>
      <c r="R19" s="29"/>
      <c r="S19" s="29"/>
      <c r="T19" s="29"/>
      <c r="U19" s="29"/>
      <c r="V19" s="19"/>
      <c r="W19" s="19"/>
      <c r="X19" s="19"/>
      <c r="Y19" s="19"/>
      <c r="Z19" s="33"/>
      <c r="AA19" s="33"/>
      <c r="AB19" s="33"/>
      <c r="AC19" s="4"/>
    </row>
    <row r="20" spans="1:29" x14ac:dyDescent="0.25">
      <c r="A20" s="3" t="s">
        <v>427</v>
      </c>
      <c r="B20" s="3" t="s">
        <v>428</v>
      </c>
      <c r="C20" s="3" t="s">
        <v>92</v>
      </c>
      <c r="D20" s="3">
        <v>160</v>
      </c>
      <c r="E20" s="12">
        <v>187000</v>
      </c>
      <c r="F20" s="12"/>
      <c r="G20" s="3">
        <v>152.90100000000001</v>
      </c>
      <c r="H20" s="3" t="s">
        <v>93</v>
      </c>
      <c r="I20" s="3">
        <v>11.9057</v>
      </c>
      <c r="J20" s="7">
        <v>1201</v>
      </c>
      <c r="K20" s="7">
        <f>I20*J20</f>
        <v>14298.745699999999</v>
      </c>
      <c r="L20" s="3"/>
      <c r="M20" s="3"/>
      <c r="N20" s="3"/>
      <c r="O20" s="3"/>
      <c r="P20" s="7"/>
      <c r="Q20" s="7"/>
      <c r="R20" s="3"/>
      <c r="S20" s="3">
        <v>7.0990000000000002</v>
      </c>
      <c r="T20" s="3" t="s">
        <v>93</v>
      </c>
      <c r="U20" s="3">
        <v>3.9352999999999998</v>
      </c>
      <c r="V20" s="7">
        <v>96.97</v>
      </c>
      <c r="W20" s="7">
        <f>U20*V20</f>
        <v>381.60604099999995</v>
      </c>
      <c r="X20" s="7"/>
      <c r="Y20" s="7"/>
      <c r="Z20" s="12"/>
      <c r="AA20" s="12"/>
      <c r="AB20" s="12"/>
      <c r="AC20" s="4"/>
    </row>
    <row r="21" spans="1:29" x14ac:dyDescent="0.25">
      <c r="A21" s="3"/>
      <c r="B21" s="3"/>
      <c r="C21" s="3"/>
      <c r="D21" s="3"/>
      <c r="E21" s="12"/>
      <c r="F21" s="12"/>
      <c r="G21" s="3"/>
      <c r="H21" s="3" t="s">
        <v>122</v>
      </c>
      <c r="I21" s="3">
        <v>84.881500000000003</v>
      </c>
      <c r="J21" s="7">
        <v>1325</v>
      </c>
      <c r="K21" s="7">
        <f t="shared" ref="K21:K24" si="4">I21*J21</f>
        <v>112467.9875</v>
      </c>
      <c r="L21" s="3"/>
      <c r="M21" s="3"/>
      <c r="N21" s="3"/>
      <c r="O21" s="3"/>
      <c r="P21" s="7"/>
      <c r="Q21" s="7"/>
      <c r="R21" s="3"/>
      <c r="S21" s="3"/>
      <c r="T21" s="3" t="s">
        <v>122</v>
      </c>
      <c r="U21" s="3">
        <v>0.27960000000000002</v>
      </c>
      <c r="V21" s="7">
        <v>96.97</v>
      </c>
      <c r="W21" s="7">
        <f t="shared" ref="W21:W24" si="5">U21*V21</f>
        <v>27.112812000000002</v>
      </c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 t="s">
        <v>100</v>
      </c>
      <c r="I22" s="3">
        <v>27.361000000000001</v>
      </c>
      <c r="J22" s="7">
        <v>1159</v>
      </c>
      <c r="K22" s="7">
        <f t="shared" si="4"/>
        <v>31711.399000000001</v>
      </c>
      <c r="L22" s="3"/>
      <c r="M22" s="3"/>
      <c r="N22" s="3"/>
      <c r="O22" s="3"/>
      <c r="P22" s="7"/>
      <c r="Q22" s="7"/>
      <c r="R22" s="3"/>
      <c r="S22" s="3"/>
      <c r="T22" s="3" t="s">
        <v>100</v>
      </c>
      <c r="U22" s="3">
        <v>0.76439999999999997</v>
      </c>
      <c r="V22" s="7">
        <v>96.97</v>
      </c>
      <c r="W22" s="7">
        <f t="shared" si="5"/>
        <v>74.123868000000002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 t="s">
        <v>101</v>
      </c>
      <c r="I23" s="3">
        <v>15.3796</v>
      </c>
      <c r="J23" s="7">
        <v>856</v>
      </c>
      <c r="K23" s="7">
        <f t="shared" si="4"/>
        <v>13164.937599999999</v>
      </c>
      <c r="L23" s="3"/>
      <c r="M23" s="3"/>
      <c r="N23" s="3"/>
      <c r="O23" s="3"/>
      <c r="P23" s="7"/>
      <c r="Q23" s="7"/>
      <c r="R23" s="3"/>
      <c r="S23" s="3"/>
      <c r="T23" s="3" t="s">
        <v>96</v>
      </c>
      <c r="U23" s="3">
        <v>0.1113</v>
      </c>
      <c r="V23" s="7">
        <v>96.97</v>
      </c>
      <c r="W23" s="7">
        <f t="shared" si="5"/>
        <v>10.792760999999999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 t="s">
        <v>96</v>
      </c>
      <c r="I24" s="3">
        <v>13.373200000000001</v>
      </c>
      <c r="J24" s="7">
        <v>1077</v>
      </c>
      <c r="K24" s="7">
        <f t="shared" si="4"/>
        <v>14402.936400000001</v>
      </c>
      <c r="L24" s="3"/>
      <c r="M24" s="3"/>
      <c r="N24" s="3"/>
      <c r="O24" s="3"/>
      <c r="P24" s="7"/>
      <c r="Q24" s="7"/>
      <c r="R24" s="3"/>
      <c r="S24" s="3"/>
      <c r="T24" s="3" t="s">
        <v>63</v>
      </c>
      <c r="U24" s="3">
        <v>2.0084</v>
      </c>
      <c r="V24" s="7">
        <v>96.97</v>
      </c>
      <c r="W24" s="7">
        <f t="shared" si="5"/>
        <v>194.754548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>
        <f>SUM(I20:I24)</f>
        <v>152.90100000000001</v>
      </c>
      <c r="J25" s="7"/>
      <c r="K25" s="7">
        <f>SUM(K20:K24)</f>
        <v>186046.0062</v>
      </c>
      <c r="L25" s="3"/>
      <c r="M25" s="3"/>
      <c r="N25" s="3"/>
      <c r="O25" s="3"/>
      <c r="P25" s="7"/>
      <c r="Q25" s="7"/>
      <c r="R25" s="3"/>
      <c r="S25" s="3"/>
      <c r="T25" s="3"/>
      <c r="U25" s="3">
        <f>SUM(U20:U24)</f>
        <v>7.0990000000000002</v>
      </c>
      <c r="V25" s="7"/>
      <c r="W25" s="7">
        <f>SUM(W20:W24)</f>
        <v>688.39003000000002</v>
      </c>
      <c r="X25" s="7"/>
      <c r="Y25" s="7">
        <f>K25+W25</f>
        <v>186734.39623000001</v>
      </c>
      <c r="Z25" s="12">
        <v>186700</v>
      </c>
      <c r="AA25" s="12">
        <v>187000</v>
      </c>
      <c r="AB25" s="12">
        <f>Z25-AA25</f>
        <v>-300</v>
      </c>
    </row>
    <row r="26" spans="1:29" s="4" customFormat="1" x14ac:dyDescent="0.25">
      <c r="A26" s="29"/>
      <c r="B26" s="29"/>
      <c r="C26" s="29"/>
      <c r="D26" s="29"/>
      <c r="E26" s="33"/>
      <c r="F26" s="33"/>
      <c r="G26" s="29"/>
      <c r="H26" s="29"/>
      <c r="I26" s="29"/>
      <c r="J26" s="19"/>
      <c r="K26" s="19"/>
      <c r="L26" s="29"/>
      <c r="M26" s="29"/>
      <c r="N26" s="29"/>
      <c r="O26" s="29"/>
      <c r="P26" s="19"/>
      <c r="Q26" s="19"/>
      <c r="R26" s="29"/>
      <c r="S26" s="29"/>
      <c r="T26" s="29"/>
      <c r="U26" s="29"/>
      <c r="V26" s="19"/>
      <c r="W26" s="19"/>
      <c r="X26" s="19"/>
      <c r="Y26" s="19"/>
      <c r="Z26" s="33"/>
      <c r="AA26" s="33"/>
      <c r="AB26" s="33"/>
    </row>
    <row r="27" spans="1:29" x14ac:dyDescent="0.25">
      <c r="A27" s="3" t="s">
        <v>36</v>
      </c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 t="s">
        <v>19</v>
      </c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>
        <f>AB10+AB18+AB25</f>
        <v>-19600</v>
      </c>
    </row>
    <row r="29" spans="1:29" x14ac:dyDescent="0.25">
      <c r="A29" s="3" t="s">
        <v>20</v>
      </c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>
        <f>AB28/2</f>
        <v>-9800</v>
      </c>
    </row>
    <row r="30" spans="1:29" x14ac:dyDescent="0.25">
      <c r="A30" s="3" t="s">
        <v>21</v>
      </c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>
        <v>-980</v>
      </c>
    </row>
    <row r="31" spans="1:29" x14ac:dyDescent="0.25">
      <c r="A31" s="3" t="s">
        <v>22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>
        <f>AB30*0.20425</f>
        <v>-200.16499999999999</v>
      </c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22017-8D0D-4E58-B763-7CA3BC62D362}">
  <dimension ref="A1:AC213"/>
  <sheetViews>
    <sheetView workbookViewId="0">
      <selection activeCell="C15" sqref="C15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71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72</v>
      </c>
      <c r="B3" s="3" t="s">
        <v>73</v>
      </c>
      <c r="C3" s="3" t="s">
        <v>29</v>
      </c>
      <c r="D3" s="3">
        <v>146.59</v>
      </c>
      <c r="E3" s="12">
        <v>69400</v>
      </c>
      <c r="F3" s="12"/>
      <c r="G3" s="3">
        <v>100.8066</v>
      </c>
      <c r="H3" s="3" t="s">
        <v>18</v>
      </c>
      <c r="I3" s="3">
        <v>1.7950999999999999</v>
      </c>
      <c r="J3" s="7">
        <v>1201</v>
      </c>
      <c r="K3" s="7">
        <f>I3*J3</f>
        <v>2155.9150999999997</v>
      </c>
      <c r="L3" s="3"/>
      <c r="M3" s="3"/>
      <c r="N3" s="3"/>
      <c r="O3" s="3"/>
      <c r="P3" s="7"/>
      <c r="Q3" s="7"/>
      <c r="R3" s="3"/>
      <c r="S3" s="3">
        <v>45.7834</v>
      </c>
      <c r="T3" s="3" t="s">
        <v>18</v>
      </c>
      <c r="U3" s="3">
        <v>0.51149999999999995</v>
      </c>
      <c r="V3" s="7">
        <v>96.97</v>
      </c>
      <c r="W3" s="7">
        <f>U3*V3</f>
        <v>49.600154999999994</v>
      </c>
      <c r="X3" s="7"/>
      <c r="Y3" s="7"/>
      <c r="Z3" s="12"/>
      <c r="AA3" s="12"/>
      <c r="AB3" s="12"/>
    </row>
    <row r="4" spans="1:29" x14ac:dyDescent="0.25">
      <c r="A4" s="3"/>
      <c r="B4" s="3" t="s">
        <v>74</v>
      </c>
      <c r="C4" s="3"/>
      <c r="D4" s="3"/>
      <c r="E4" s="12"/>
      <c r="F4" s="12"/>
      <c r="G4" s="3"/>
      <c r="H4" s="3" t="s">
        <v>45</v>
      </c>
      <c r="I4" s="3">
        <v>46.113300000000002</v>
      </c>
      <c r="J4" s="7">
        <v>524</v>
      </c>
      <c r="K4" s="7">
        <f t="shared" ref="K4:K7" si="0">I4*J4</f>
        <v>24163.369200000001</v>
      </c>
      <c r="L4" s="3"/>
      <c r="M4" s="3"/>
      <c r="N4" s="3"/>
      <c r="O4" s="3"/>
      <c r="P4" s="7"/>
      <c r="Q4" s="7"/>
      <c r="R4" s="3"/>
      <c r="S4" s="3"/>
      <c r="T4" s="3" t="s">
        <v>45</v>
      </c>
      <c r="U4" s="3">
        <v>37.8583</v>
      </c>
      <c r="V4" s="7">
        <v>96.97</v>
      </c>
      <c r="W4" s="7">
        <f t="shared" ref="W4:W8" si="1">U4*V4</f>
        <v>3671.1193509999998</v>
      </c>
      <c r="X4" s="7"/>
      <c r="Y4" s="7"/>
      <c r="Z4" s="12"/>
      <c r="AA4" s="12"/>
      <c r="AB4" s="12"/>
      <c r="AC4" s="4"/>
    </row>
    <row r="5" spans="1:29" x14ac:dyDescent="0.25">
      <c r="A5" s="3"/>
      <c r="B5" s="3" t="s">
        <v>75</v>
      </c>
      <c r="C5" s="3"/>
      <c r="D5" s="3"/>
      <c r="E5" s="12"/>
      <c r="F5" s="12"/>
      <c r="G5" s="3"/>
      <c r="H5" s="3" t="s">
        <v>31</v>
      </c>
      <c r="I5" s="3">
        <v>25.2669</v>
      </c>
      <c r="J5" s="7">
        <v>787</v>
      </c>
      <c r="K5" s="7">
        <f t="shared" si="0"/>
        <v>19885.050299999999</v>
      </c>
      <c r="L5" s="3"/>
      <c r="M5" s="3"/>
      <c r="N5" s="3"/>
      <c r="O5" s="3"/>
      <c r="P5" s="7"/>
      <c r="Q5" s="7"/>
      <c r="R5" s="3"/>
      <c r="S5" s="3"/>
      <c r="T5" s="3" t="s">
        <v>31</v>
      </c>
      <c r="U5" s="3">
        <v>0.3785</v>
      </c>
      <c r="V5" s="7">
        <v>96.97</v>
      </c>
      <c r="W5" s="7">
        <f t="shared" si="1"/>
        <v>36.703144999999999</v>
      </c>
      <c r="X5" s="7"/>
      <c r="Y5" s="7"/>
      <c r="Z5" s="12"/>
      <c r="AA5" s="12"/>
      <c r="AB5" s="12"/>
      <c r="AC5" s="4"/>
    </row>
    <row r="6" spans="1:29" x14ac:dyDescent="0.25">
      <c r="A6" s="3"/>
      <c r="B6" s="35"/>
      <c r="C6" s="3"/>
      <c r="D6" s="3"/>
      <c r="E6" s="12"/>
      <c r="F6" s="12"/>
      <c r="G6" s="3"/>
      <c r="H6" s="3" t="s">
        <v>33</v>
      </c>
      <c r="I6" s="3">
        <v>20.922599999999999</v>
      </c>
      <c r="J6" s="7">
        <v>994</v>
      </c>
      <c r="K6" s="7">
        <f t="shared" si="0"/>
        <v>20797.064399999999</v>
      </c>
      <c r="L6" s="3"/>
      <c r="M6" s="3"/>
      <c r="N6" s="3"/>
      <c r="O6" s="3"/>
      <c r="P6" s="7"/>
      <c r="Q6" s="7"/>
      <c r="R6" s="3"/>
      <c r="S6" s="3"/>
      <c r="T6" s="3" t="s">
        <v>33</v>
      </c>
      <c r="U6" s="3">
        <v>1.0935999999999999</v>
      </c>
      <c r="V6" s="7">
        <v>96.97</v>
      </c>
      <c r="W6" s="7">
        <f t="shared" si="1"/>
        <v>106.04639199999998</v>
      </c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 t="s">
        <v>34</v>
      </c>
      <c r="I7" s="3">
        <v>6.7087000000000003</v>
      </c>
      <c r="J7" s="7">
        <v>1201</v>
      </c>
      <c r="K7" s="7">
        <f t="shared" si="0"/>
        <v>8057.1487000000006</v>
      </c>
      <c r="L7" s="3"/>
      <c r="M7" s="3"/>
      <c r="N7" s="3"/>
      <c r="O7" s="3"/>
      <c r="P7" s="7"/>
      <c r="Q7" s="7"/>
      <c r="R7" s="3"/>
      <c r="S7" s="3"/>
      <c r="T7" s="3" t="s">
        <v>34</v>
      </c>
      <c r="U7" s="3">
        <v>0.11409999999999999</v>
      </c>
      <c r="V7" s="7">
        <v>96.97</v>
      </c>
      <c r="W7" s="7">
        <f t="shared" si="1"/>
        <v>11.064276999999999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 t="s">
        <v>49</v>
      </c>
      <c r="U8" s="3">
        <v>5.8273999999999999</v>
      </c>
      <c r="V8" s="7">
        <v>96.97</v>
      </c>
      <c r="W8" s="7">
        <f t="shared" si="1"/>
        <v>565.08297800000003</v>
      </c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f>SUM(I3:I7)</f>
        <v>100.8066</v>
      </c>
      <c r="J9" s="7"/>
      <c r="K9" s="7">
        <f>SUM(K3:K7)</f>
        <v>75058.54770000001</v>
      </c>
      <c r="L9" s="3"/>
      <c r="M9" s="3"/>
      <c r="N9" s="3"/>
      <c r="O9" s="3"/>
      <c r="P9" s="7"/>
      <c r="Q9" s="7"/>
      <c r="R9" s="3"/>
      <c r="S9" s="3"/>
      <c r="T9" s="3"/>
      <c r="U9" s="3">
        <f>SUM(U3:U8)</f>
        <v>45.7834</v>
      </c>
      <c r="V9" s="7"/>
      <c r="W9" s="7">
        <f>SUM(W3:W8)</f>
        <v>4439.6162979999999</v>
      </c>
      <c r="X9" s="7"/>
      <c r="Y9" s="7">
        <f>K9+W9</f>
        <v>79498.163998000004</v>
      </c>
      <c r="Z9" s="12">
        <v>79500</v>
      </c>
      <c r="AA9" s="12">
        <v>69400</v>
      </c>
      <c r="AB9" s="12">
        <f>Z9-AA9</f>
        <v>10100</v>
      </c>
      <c r="AC9" s="4"/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  <c r="AC10" s="4"/>
    </row>
    <row r="11" spans="1:29" x14ac:dyDescent="0.25">
      <c r="A11" s="3" t="s">
        <v>76</v>
      </c>
      <c r="B11" s="3" t="s">
        <v>77</v>
      </c>
      <c r="C11" s="3" t="s">
        <v>29</v>
      </c>
      <c r="D11" s="3">
        <v>89.87</v>
      </c>
      <c r="E11" s="12">
        <v>58300</v>
      </c>
      <c r="F11" s="12"/>
      <c r="G11" s="3">
        <v>60.018000000000001</v>
      </c>
      <c r="H11" s="3" t="s">
        <v>30</v>
      </c>
      <c r="I11" s="3">
        <v>0.57609999999999995</v>
      </c>
      <c r="J11" s="7">
        <v>649</v>
      </c>
      <c r="K11" s="7">
        <f>I11*J11</f>
        <v>373.88889999999998</v>
      </c>
      <c r="L11" s="3"/>
      <c r="M11" s="3"/>
      <c r="N11" s="3"/>
      <c r="O11" s="3"/>
      <c r="P11" s="7"/>
      <c r="Q11" s="7"/>
      <c r="R11" s="3"/>
      <c r="S11" s="3">
        <v>29.852</v>
      </c>
      <c r="T11" s="3" t="s">
        <v>78</v>
      </c>
      <c r="U11" s="3">
        <v>2.3176999999999999</v>
      </c>
      <c r="V11" s="7">
        <v>96.97</v>
      </c>
      <c r="W11" s="7">
        <f>U11*V11</f>
        <v>224.74736899999999</v>
      </c>
      <c r="X11" s="7"/>
      <c r="Y11" s="7"/>
      <c r="Z11" s="12"/>
      <c r="AA11" s="12"/>
      <c r="AB11" s="12"/>
      <c r="AC11" s="4"/>
    </row>
    <row r="12" spans="1:29" x14ac:dyDescent="0.25">
      <c r="A12" s="3"/>
      <c r="B12" s="3" t="s">
        <v>79</v>
      </c>
      <c r="C12" s="3"/>
      <c r="D12" s="3"/>
      <c r="E12" s="12"/>
      <c r="F12" s="12"/>
      <c r="G12" s="3"/>
      <c r="H12" s="3" t="s">
        <v>80</v>
      </c>
      <c r="I12" s="3">
        <v>0.19109999999999999</v>
      </c>
      <c r="J12" s="7">
        <v>511</v>
      </c>
      <c r="K12" s="7">
        <f t="shared" ref="K12:K19" si="2">I12*J12</f>
        <v>97.65209999999999</v>
      </c>
      <c r="L12" s="3"/>
      <c r="M12" s="3"/>
      <c r="N12" s="3"/>
      <c r="O12" s="3"/>
      <c r="P12" s="7"/>
      <c r="Q12" s="7"/>
      <c r="R12" s="3"/>
      <c r="S12" s="3"/>
      <c r="T12" s="3" t="s">
        <v>31</v>
      </c>
      <c r="U12" s="14">
        <v>7.7488000000000001</v>
      </c>
      <c r="V12" s="7">
        <v>96.97</v>
      </c>
      <c r="W12" s="7">
        <f t="shared" ref="W12:W17" si="3">U12*V12</f>
        <v>751.40113599999995</v>
      </c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31</v>
      </c>
      <c r="I13" s="3">
        <v>9.7908000000000008</v>
      </c>
      <c r="J13" s="7">
        <v>787</v>
      </c>
      <c r="K13" s="7">
        <f t="shared" si="2"/>
        <v>7705.3596000000007</v>
      </c>
      <c r="L13" s="3"/>
      <c r="M13" s="3"/>
      <c r="N13" s="3"/>
      <c r="O13" s="3"/>
      <c r="P13" s="7"/>
      <c r="Q13" s="7"/>
      <c r="R13" s="3"/>
      <c r="S13" s="3"/>
      <c r="T13" s="3" t="s">
        <v>32</v>
      </c>
      <c r="U13" s="3">
        <v>0.2676</v>
      </c>
      <c r="V13" s="7">
        <v>96.97</v>
      </c>
      <c r="W13" s="7">
        <f t="shared" si="3"/>
        <v>25.949172000000001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48</v>
      </c>
      <c r="I14" s="3">
        <v>5.0726000000000004</v>
      </c>
      <c r="J14" s="7">
        <v>883</v>
      </c>
      <c r="K14" s="7">
        <f t="shared" si="2"/>
        <v>4479.1058000000003</v>
      </c>
      <c r="L14" s="3"/>
      <c r="M14" s="3"/>
      <c r="N14" s="3"/>
      <c r="O14" s="3"/>
      <c r="P14" s="7"/>
      <c r="Q14" s="7"/>
      <c r="R14" s="3"/>
      <c r="S14" s="3"/>
      <c r="T14" s="3" t="s">
        <v>81</v>
      </c>
      <c r="U14" s="3">
        <v>0.91639999999999999</v>
      </c>
      <c r="V14" s="7">
        <v>96.97</v>
      </c>
      <c r="W14" s="7">
        <f t="shared" si="3"/>
        <v>88.863308000000004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32</v>
      </c>
      <c r="I15" s="3">
        <v>6.7110000000000003</v>
      </c>
      <c r="J15" s="7">
        <v>1077</v>
      </c>
      <c r="K15" s="7">
        <f t="shared" si="2"/>
        <v>7227.7470000000003</v>
      </c>
      <c r="L15" s="3"/>
      <c r="M15" s="3"/>
      <c r="N15" s="3"/>
      <c r="O15" s="3"/>
      <c r="P15" s="7"/>
      <c r="Q15" s="7"/>
      <c r="R15" s="3"/>
      <c r="S15" s="3"/>
      <c r="T15" s="3" t="s">
        <v>63</v>
      </c>
      <c r="U15" s="3">
        <v>5.0553999999999997</v>
      </c>
      <c r="V15" s="7">
        <v>96.97</v>
      </c>
      <c r="W15" s="7">
        <f t="shared" si="3"/>
        <v>490.22213799999997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33</v>
      </c>
      <c r="I16" s="3">
        <v>33.043500000000002</v>
      </c>
      <c r="J16" s="7">
        <v>994</v>
      </c>
      <c r="K16" s="7">
        <f t="shared" si="2"/>
        <v>32845.239000000001</v>
      </c>
      <c r="L16" s="3"/>
      <c r="M16" s="3"/>
      <c r="N16" s="3"/>
      <c r="O16" s="3"/>
      <c r="P16" s="7"/>
      <c r="Q16" s="7"/>
      <c r="R16" s="3"/>
      <c r="S16" s="3"/>
      <c r="T16" s="3" t="s">
        <v>34</v>
      </c>
      <c r="U16" s="14">
        <v>2.0348000000000002</v>
      </c>
      <c r="V16" s="7">
        <v>96.97</v>
      </c>
      <c r="W16" s="7">
        <f t="shared" si="3"/>
        <v>197.31455600000001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63</v>
      </c>
      <c r="I17" s="3">
        <v>0.2848</v>
      </c>
      <c r="J17" s="7">
        <v>386</v>
      </c>
      <c r="K17" s="7">
        <f t="shared" si="2"/>
        <v>109.9328</v>
      </c>
      <c r="L17" s="3"/>
      <c r="M17" s="3"/>
      <c r="N17" s="3"/>
      <c r="O17" s="3"/>
      <c r="P17" s="7"/>
      <c r="Q17" s="7"/>
      <c r="R17" s="3"/>
      <c r="S17" s="3"/>
      <c r="T17" s="3" t="s">
        <v>49</v>
      </c>
      <c r="U17" s="3">
        <v>11.5113</v>
      </c>
      <c r="V17" s="7">
        <v>96.97</v>
      </c>
      <c r="W17" s="7">
        <f t="shared" si="3"/>
        <v>1116.250761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34</v>
      </c>
      <c r="I18" s="3">
        <v>3.6377999999999999</v>
      </c>
      <c r="J18" s="7">
        <v>1201</v>
      </c>
      <c r="K18" s="7">
        <f t="shared" si="2"/>
        <v>4368.9978000000001</v>
      </c>
      <c r="L18" s="3"/>
      <c r="M18" s="3"/>
      <c r="N18" s="3"/>
      <c r="O18" s="3"/>
      <c r="P18" s="7"/>
      <c r="Q18" s="7"/>
      <c r="R18" s="3"/>
      <c r="S18" s="3"/>
      <c r="T18" s="3"/>
      <c r="U18" s="14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49</v>
      </c>
      <c r="I19" s="3">
        <v>0.71030000000000004</v>
      </c>
      <c r="J19" s="7">
        <v>138</v>
      </c>
      <c r="K19" s="7">
        <f t="shared" si="2"/>
        <v>98.0214</v>
      </c>
      <c r="L19" s="3"/>
      <c r="M19" s="3"/>
      <c r="N19" s="3"/>
      <c r="O19" s="3"/>
      <c r="P19" s="7"/>
      <c r="Q19" s="7"/>
      <c r="R19" s="3"/>
      <c r="S19" s="3"/>
      <c r="T19" s="3"/>
      <c r="U19" s="14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>
        <f>SUM(I11:I19)</f>
        <v>60.017999999999994</v>
      </c>
      <c r="J20" s="7"/>
      <c r="K20" s="7">
        <f>SUM(K11:K19)</f>
        <v>57305.9444</v>
      </c>
      <c r="L20" s="3"/>
      <c r="M20" s="3"/>
      <c r="N20" s="3"/>
      <c r="O20" s="3"/>
      <c r="P20" s="7"/>
      <c r="Q20" s="7"/>
      <c r="R20" s="3"/>
      <c r="S20" s="3"/>
      <c r="T20" s="3"/>
      <c r="U20" s="3">
        <f>SUM(U11:U17)</f>
        <v>29.851999999999997</v>
      </c>
      <c r="V20" s="7"/>
      <c r="W20" s="7">
        <f>SUM(W11:W17)</f>
        <v>2894.7484399999998</v>
      </c>
      <c r="X20" s="7"/>
      <c r="Y20" s="7">
        <f>K20+W20</f>
        <v>60200.692840000003</v>
      </c>
      <c r="Z20" s="12">
        <v>60200</v>
      </c>
      <c r="AA20" s="12">
        <v>58300</v>
      </c>
      <c r="AB20" s="12">
        <f>Z20-AA20</f>
        <v>1900</v>
      </c>
    </row>
    <row r="21" spans="1:29" x14ac:dyDescent="0.25">
      <c r="A21" s="29"/>
      <c r="B21" s="29"/>
      <c r="C21" s="29"/>
      <c r="D21" s="29"/>
      <c r="E21" s="33"/>
      <c r="F21" s="33"/>
      <c r="G21" s="29"/>
      <c r="H21" s="29"/>
      <c r="I21" s="29"/>
      <c r="J21" s="19"/>
      <c r="K21" s="19"/>
      <c r="L21" s="29"/>
      <c r="M21" s="29"/>
      <c r="N21" s="29"/>
      <c r="O21" s="29"/>
      <c r="P21" s="19"/>
      <c r="Q21" s="19"/>
      <c r="R21" s="29"/>
      <c r="S21" s="29"/>
      <c r="T21" s="29"/>
      <c r="U21" s="29"/>
      <c r="V21" s="19"/>
      <c r="W21" s="19"/>
      <c r="X21" s="19"/>
      <c r="Y21" s="19"/>
      <c r="Z21" s="33"/>
      <c r="AA21" s="33"/>
      <c r="AB21" s="33"/>
    </row>
    <row r="22" spans="1:29" x14ac:dyDescent="0.25">
      <c r="A22" s="3" t="s">
        <v>82</v>
      </c>
      <c r="B22" s="3" t="s">
        <v>83</v>
      </c>
      <c r="C22" s="3" t="s">
        <v>29</v>
      </c>
      <c r="D22" s="3">
        <v>99.5</v>
      </c>
      <c r="E22" s="12">
        <v>93100</v>
      </c>
      <c r="F22" s="12"/>
      <c r="G22" s="3">
        <v>85.510900000000007</v>
      </c>
      <c r="H22" s="3" t="s">
        <v>18</v>
      </c>
      <c r="I22" s="3">
        <v>60.220799999999997</v>
      </c>
      <c r="J22" s="7">
        <v>1201</v>
      </c>
      <c r="K22" s="7">
        <f>I22*J22</f>
        <v>72325.180800000002</v>
      </c>
      <c r="L22" s="3"/>
      <c r="M22" s="3"/>
      <c r="N22" s="3"/>
      <c r="O22" s="3"/>
      <c r="P22" s="7"/>
      <c r="Q22" s="7"/>
      <c r="R22" s="3"/>
      <c r="S22" s="3">
        <v>13.989100000000001</v>
      </c>
      <c r="T22" s="3" t="s">
        <v>18</v>
      </c>
      <c r="U22" s="3">
        <v>1.2176</v>
      </c>
      <c r="V22" s="7">
        <v>96.97</v>
      </c>
      <c r="W22" s="7">
        <f>U22*V22</f>
        <v>118.070672</v>
      </c>
      <c r="X22" s="7"/>
      <c r="Y22" s="7"/>
      <c r="Z22" s="12"/>
      <c r="AA22" s="12"/>
      <c r="AB22" s="12"/>
    </row>
    <row r="23" spans="1:29" x14ac:dyDescent="0.25">
      <c r="A23" s="3"/>
      <c r="B23" s="3" t="s">
        <v>84</v>
      </c>
      <c r="C23" s="3"/>
      <c r="D23" s="3"/>
      <c r="E23" s="12"/>
      <c r="F23" s="12"/>
      <c r="G23" s="3"/>
      <c r="H23" s="3" t="s">
        <v>45</v>
      </c>
      <c r="I23" s="3">
        <v>8.7642000000000007</v>
      </c>
      <c r="J23" s="7">
        <v>524</v>
      </c>
      <c r="K23" s="7">
        <f t="shared" ref="K23:K24" si="4">I23*J23</f>
        <v>4592.4408000000003</v>
      </c>
      <c r="L23" s="3"/>
      <c r="M23" s="3"/>
      <c r="N23" s="3"/>
      <c r="O23" s="3"/>
      <c r="P23" s="7"/>
      <c r="Q23" s="7"/>
      <c r="R23" s="3"/>
      <c r="S23" s="3"/>
      <c r="T23" s="3" t="s">
        <v>45</v>
      </c>
      <c r="U23" s="14">
        <v>9.5866000000000007</v>
      </c>
      <c r="V23" s="7">
        <v>96.97</v>
      </c>
      <c r="W23" s="7">
        <f t="shared" ref="W23:W25" si="5">U23*V23</f>
        <v>929.61260200000004</v>
      </c>
      <c r="X23" s="7"/>
      <c r="Y23" s="7"/>
      <c r="Z23" s="12"/>
      <c r="AA23" s="12"/>
      <c r="AB23" s="12"/>
    </row>
    <row r="24" spans="1:29" x14ac:dyDescent="0.25">
      <c r="A24" s="3"/>
      <c r="B24" s="3" t="s">
        <v>85</v>
      </c>
      <c r="C24" s="3"/>
      <c r="D24" s="3"/>
      <c r="E24" s="12"/>
      <c r="F24" s="12"/>
      <c r="G24" s="3"/>
      <c r="H24" s="3" t="s">
        <v>33</v>
      </c>
      <c r="I24" s="3">
        <v>16.5259</v>
      </c>
      <c r="J24" s="7">
        <v>994</v>
      </c>
      <c r="K24" s="7">
        <f t="shared" si="4"/>
        <v>16426.744600000002</v>
      </c>
      <c r="L24" s="3"/>
      <c r="M24" s="3"/>
      <c r="N24" s="3"/>
      <c r="O24" s="3"/>
      <c r="P24" s="7"/>
      <c r="Q24" s="7"/>
      <c r="R24" s="3"/>
      <c r="S24" s="3"/>
      <c r="T24" s="3" t="s">
        <v>33</v>
      </c>
      <c r="U24" s="14">
        <v>1.9083000000000001</v>
      </c>
      <c r="V24" s="7">
        <v>96.97</v>
      </c>
      <c r="W24" s="7">
        <f t="shared" si="5"/>
        <v>185.04785100000001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 t="s">
        <v>86</v>
      </c>
      <c r="U25" s="14">
        <v>1.2766</v>
      </c>
      <c r="V25" s="7">
        <v>96.97</v>
      </c>
      <c r="W25" s="7">
        <f t="shared" si="5"/>
        <v>123.79190199999999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>
        <f>SUM(I22:I24)</f>
        <v>85.510899999999992</v>
      </c>
      <c r="J26" s="7"/>
      <c r="K26" s="7">
        <f>SUM(K22:K24)</f>
        <v>93344.366200000004</v>
      </c>
      <c r="L26" s="3"/>
      <c r="M26" s="3"/>
      <c r="N26" s="3"/>
      <c r="O26" s="3"/>
      <c r="P26" s="7"/>
      <c r="Q26" s="7"/>
      <c r="R26" s="3"/>
      <c r="S26" s="3"/>
      <c r="T26" s="3"/>
      <c r="U26" s="3">
        <f>SUM(U22:U25)</f>
        <v>13.989100000000002</v>
      </c>
      <c r="V26" s="7"/>
      <c r="W26" s="7">
        <f>SUM(W22:W25)</f>
        <v>1356.523027</v>
      </c>
      <c r="X26" s="7"/>
      <c r="Y26" s="7">
        <f>K26+W26</f>
        <v>94700.889227000007</v>
      </c>
      <c r="Z26" s="12">
        <v>94700</v>
      </c>
      <c r="AA26" s="12">
        <v>93100</v>
      </c>
      <c r="AB26" s="12">
        <f>Z26-AA26</f>
        <v>1600</v>
      </c>
    </row>
    <row r="27" spans="1:29" x14ac:dyDescent="0.25">
      <c r="A27" s="29"/>
      <c r="B27" s="29"/>
      <c r="C27" s="29"/>
      <c r="D27" s="29"/>
      <c r="E27" s="33"/>
      <c r="F27" s="33"/>
      <c r="G27" s="29"/>
      <c r="H27" s="29"/>
      <c r="I27" s="29"/>
      <c r="J27" s="19"/>
      <c r="K27" s="19"/>
      <c r="L27" s="29"/>
      <c r="M27" s="29"/>
      <c r="N27" s="29"/>
      <c r="O27" s="29"/>
      <c r="P27" s="19"/>
      <c r="Q27" s="19"/>
      <c r="R27" s="29"/>
      <c r="S27" s="29"/>
      <c r="T27" s="29"/>
      <c r="U27" s="29"/>
      <c r="V27" s="19"/>
      <c r="W27" s="19"/>
      <c r="X27" s="19"/>
      <c r="Y27" s="19"/>
      <c r="Z27" s="33"/>
      <c r="AA27" s="33"/>
      <c r="AB27" s="33"/>
    </row>
    <row r="28" spans="1:29" x14ac:dyDescent="0.25">
      <c r="A28" s="3" t="s">
        <v>87</v>
      </c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 t="s">
        <v>19</v>
      </c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>
        <f>AB9+AB20+AB26</f>
        <v>13600</v>
      </c>
    </row>
    <row r="30" spans="1:29" x14ac:dyDescent="0.25">
      <c r="A30" s="3" t="s">
        <v>20</v>
      </c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>
        <f>AB29/2</f>
        <v>6800</v>
      </c>
    </row>
    <row r="31" spans="1:29" x14ac:dyDescent="0.25">
      <c r="A31" s="3" t="s">
        <v>21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>
        <f>AB30*0.1</f>
        <v>680</v>
      </c>
    </row>
    <row r="32" spans="1:29" x14ac:dyDescent="0.25">
      <c r="A32" s="3" t="s">
        <v>22</v>
      </c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>
        <f>AB31*0.19925</f>
        <v>135.49</v>
      </c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14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14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3"/>
      <c r="B203" s="3"/>
      <c r="C203" s="3"/>
      <c r="D203" s="3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2"/>
    </row>
    <row r="204" spans="1:28" x14ac:dyDescent="0.25">
      <c r="A204" s="3"/>
      <c r="B204" s="3"/>
      <c r="C204" s="3"/>
      <c r="D204" s="3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2"/>
    </row>
    <row r="205" spans="1:28" x14ac:dyDescent="0.25">
      <c r="A205" s="3"/>
      <c r="B205" s="3"/>
      <c r="C205" s="3"/>
      <c r="D205" s="3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2"/>
    </row>
    <row r="206" spans="1:28" x14ac:dyDescent="0.25">
      <c r="A206" s="3"/>
      <c r="B206" s="3"/>
      <c r="C206" s="3"/>
      <c r="D206" s="3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3"/>
      <c r="V206" s="7"/>
      <c r="W206" s="7"/>
      <c r="X206" s="7"/>
      <c r="Y206" s="7"/>
      <c r="Z206" s="12"/>
      <c r="AA206" s="12"/>
      <c r="AB206" s="12"/>
    </row>
    <row r="207" spans="1:28" x14ac:dyDescent="0.25">
      <c r="A207" s="1"/>
      <c r="B207" s="1"/>
      <c r="C207" s="1"/>
      <c r="D207" s="1"/>
      <c r="E207" s="11"/>
      <c r="F207" s="11"/>
      <c r="G207" s="1"/>
      <c r="H207" s="1"/>
      <c r="I207" s="1"/>
      <c r="J207" s="5"/>
      <c r="K207" s="5"/>
      <c r="L207" s="3"/>
      <c r="M207" s="1"/>
      <c r="N207" s="1"/>
      <c r="O207" s="1"/>
      <c r="P207" s="5"/>
      <c r="Q207" s="5"/>
      <c r="R207" s="3"/>
      <c r="S207" s="1"/>
      <c r="T207" s="1"/>
      <c r="U207" s="1"/>
      <c r="V207" s="5"/>
      <c r="W207" s="5"/>
      <c r="X207" s="7"/>
      <c r="Y207" s="5"/>
      <c r="Z207" s="11"/>
      <c r="AA207" s="11"/>
      <c r="AB207" s="11"/>
    </row>
    <row r="208" spans="1:28" x14ac:dyDescent="0.25">
      <c r="A208" s="1"/>
      <c r="B208" s="1"/>
      <c r="C208" s="1"/>
      <c r="D208" s="1"/>
      <c r="E208" s="11"/>
      <c r="F208" s="11"/>
      <c r="G208" s="1"/>
      <c r="H208" s="1"/>
      <c r="I208" s="1"/>
      <c r="J208" s="5"/>
      <c r="K208" s="5"/>
      <c r="L208" s="3"/>
      <c r="M208" s="1"/>
      <c r="N208" s="1"/>
      <c r="O208" s="1"/>
      <c r="P208" s="5"/>
      <c r="Q208" s="5"/>
      <c r="R208" s="3"/>
      <c r="S208" s="1"/>
      <c r="T208" s="1"/>
      <c r="U208" s="1"/>
      <c r="V208" s="5"/>
      <c r="W208" s="5"/>
      <c r="X208" s="7"/>
      <c r="Y208" s="5"/>
      <c r="Z208" s="11"/>
      <c r="AA208" s="11"/>
      <c r="AB208" s="11"/>
    </row>
    <row r="209" spans="1:28" x14ac:dyDescent="0.25">
      <c r="A209" s="1"/>
      <c r="B209" s="1"/>
      <c r="C209" s="1"/>
      <c r="D209" s="1"/>
      <c r="E209" s="11"/>
      <c r="F209" s="11"/>
      <c r="G209" s="1"/>
      <c r="H209" s="1"/>
      <c r="I209" s="1"/>
      <c r="J209" s="5"/>
      <c r="K209" s="5"/>
      <c r="L209" s="3"/>
      <c r="M209" s="1"/>
      <c r="N209" s="1"/>
      <c r="O209" s="1"/>
      <c r="P209" s="5"/>
      <c r="Q209" s="5"/>
      <c r="R209" s="3"/>
      <c r="S209" s="1"/>
      <c r="T209" s="1"/>
      <c r="U209" s="1"/>
      <c r="V209" s="5"/>
      <c r="W209" s="5"/>
      <c r="X209" s="7"/>
      <c r="Y209" s="5"/>
      <c r="Z209" s="11"/>
      <c r="AA209" s="11"/>
      <c r="AB209" s="11"/>
    </row>
    <row r="210" spans="1:28" x14ac:dyDescent="0.25">
      <c r="A210" s="1"/>
      <c r="B210" s="1"/>
      <c r="C210" s="1"/>
      <c r="D210" s="1"/>
      <c r="E210" s="11"/>
      <c r="F210" s="11"/>
      <c r="G210" s="1"/>
      <c r="H210" s="1"/>
      <c r="I210" s="1"/>
      <c r="J210" s="5"/>
      <c r="K210" s="5"/>
      <c r="L210" s="3"/>
      <c r="M210" s="1"/>
      <c r="N210" s="1"/>
      <c r="O210" s="1"/>
      <c r="P210" s="5"/>
      <c r="Q210" s="5"/>
      <c r="R210" s="3"/>
      <c r="S210" s="1"/>
      <c r="T210" s="1"/>
      <c r="U210" s="1"/>
      <c r="V210" s="5"/>
      <c r="W210" s="5"/>
      <c r="X210" s="7"/>
      <c r="Y210" s="5"/>
      <c r="Z210" s="11"/>
      <c r="AA210" s="11"/>
      <c r="AB210" s="11"/>
    </row>
    <row r="211" spans="1:28" x14ac:dyDescent="0.25">
      <c r="A211" s="1"/>
      <c r="B211" s="1"/>
      <c r="C211" s="1"/>
      <c r="D211" s="1"/>
      <c r="E211" s="11"/>
      <c r="F211" s="11"/>
      <c r="G211" s="1"/>
      <c r="H211" s="1"/>
      <c r="I211" s="1"/>
      <c r="J211" s="5"/>
      <c r="K211" s="5"/>
      <c r="L211" s="3"/>
      <c r="M211" s="1"/>
      <c r="N211" s="1"/>
      <c r="O211" s="1"/>
      <c r="P211" s="5"/>
      <c r="Q211" s="5"/>
      <c r="R211" s="3"/>
      <c r="S211" s="1"/>
      <c r="T211" s="1"/>
      <c r="U211" s="1"/>
      <c r="V211" s="5"/>
      <c r="W211" s="5"/>
      <c r="X211" s="7"/>
      <c r="Y211" s="5"/>
      <c r="Z211" s="11"/>
      <c r="AA211" s="11"/>
      <c r="AB211" s="11"/>
    </row>
    <row r="212" spans="1:28" x14ac:dyDescent="0.25">
      <c r="A212" s="1"/>
      <c r="B212" s="1"/>
      <c r="C212" s="1"/>
      <c r="D212" s="1"/>
      <c r="E212" s="11"/>
      <c r="F212" s="11"/>
      <c r="G212" s="1"/>
      <c r="H212" s="1"/>
      <c r="I212" s="1"/>
      <c r="J212" s="5"/>
      <c r="K212" s="5"/>
      <c r="L212" s="3"/>
      <c r="M212" s="1"/>
      <c r="N212" s="1"/>
      <c r="O212" s="1"/>
      <c r="P212" s="5"/>
      <c r="Q212" s="5"/>
      <c r="R212" s="3"/>
      <c r="S212" s="1"/>
      <c r="T212" s="1"/>
      <c r="U212" s="1"/>
      <c r="V212" s="5"/>
      <c r="W212" s="5"/>
      <c r="X212" s="7"/>
      <c r="Y212" s="5"/>
      <c r="Z212" s="11"/>
      <c r="AA212" s="11"/>
      <c r="AB212" s="11"/>
    </row>
    <row r="213" spans="1:28" x14ac:dyDescent="0.25">
      <c r="A213" s="1"/>
      <c r="B213" s="1"/>
      <c r="C213" s="1"/>
      <c r="D213" s="1"/>
      <c r="E213" s="11"/>
      <c r="F213" s="11"/>
      <c r="G213" s="1"/>
      <c r="H213" s="1"/>
      <c r="I213" s="1"/>
      <c r="J213" s="5"/>
      <c r="K213" s="5"/>
      <c r="L213" s="3"/>
      <c r="M213" s="1"/>
      <c r="N213" s="1"/>
      <c r="O213" s="1"/>
      <c r="P213" s="5"/>
      <c r="Q213" s="5"/>
      <c r="R213" s="3"/>
      <c r="S213" s="1"/>
      <c r="T213" s="1"/>
      <c r="U213" s="1"/>
      <c r="V213" s="5"/>
      <c r="W213" s="5"/>
      <c r="X213" s="7"/>
      <c r="Y213" s="5"/>
      <c r="Z213" s="11"/>
      <c r="AA213" s="11"/>
      <c r="AB213" s="11"/>
    </row>
  </sheetData>
  <mergeCells count="2">
    <mergeCell ref="D1:E1"/>
    <mergeCell ref="Y1:Z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6E1BB-9A47-41B2-A7B3-0689A04088EF}">
  <dimension ref="A1:AC167"/>
  <sheetViews>
    <sheetView workbookViewId="0">
      <selection activeCell="G26" sqref="G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5703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429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430</v>
      </c>
      <c r="B3" s="3" t="s">
        <v>431</v>
      </c>
      <c r="C3" s="3" t="s">
        <v>131</v>
      </c>
      <c r="D3" s="3">
        <v>160</v>
      </c>
      <c r="E3" s="12">
        <v>172900</v>
      </c>
      <c r="F3" s="12"/>
      <c r="G3" s="3">
        <v>138.9135</v>
      </c>
      <c r="H3" s="3" t="s">
        <v>148</v>
      </c>
      <c r="I3" s="3">
        <v>20.386800000000001</v>
      </c>
      <c r="J3" s="7">
        <v>994</v>
      </c>
      <c r="K3" s="7">
        <f>I3*J3</f>
        <v>20264.479200000002</v>
      </c>
      <c r="L3" s="3"/>
      <c r="M3" s="3"/>
      <c r="N3" s="3"/>
      <c r="O3" s="3"/>
      <c r="P3" s="7"/>
      <c r="Q3" s="7"/>
      <c r="R3" s="3"/>
      <c r="S3" s="3">
        <v>21.086500000000001</v>
      </c>
      <c r="T3" s="3" t="s">
        <v>148</v>
      </c>
      <c r="U3" s="3">
        <v>2.7770999999999999</v>
      </c>
      <c r="V3" s="7">
        <v>96.97</v>
      </c>
      <c r="W3" s="7">
        <f>U3*V3</f>
        <v>269.29538700000001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93</v>
      </c>
      <c r="I4" s="3">
        <v>97.544700000000006</v>
      </c>
      <c r="J4" s="7">
        <v>1201</v>
      </c>
      <c r="K4" s="7">
        <f t="shared" ref="K4:K6" si="0">I4*J4</f>
        <v>117151.18470000001</v>
      </c>
      <c r="L4" s="3"/>
      <c r="M4" s="3"/>
      <c r="N4" s="3"/>
      <c r="O4" s="3"/>
      <c r="P4" s="7"/>
      <c r="Q4" s="7"/>
      <c r="R4" s="3"/>
      <c r="S4" s="3"/>
      <c r="T4" s="3" t="s">
        <v>93</v>
      </c>
      <c r="U4" s="14">
        <v>0.85309999999999997</v>
      </c>
      <c r="V4" s="7">
        <v>96.97</v>
      </c>
      <c r="W4" s="7">
        <f t="shared" ref="W4:W6" si="1">U4*V4</f>
        <v>82.725106999999994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122</v>
      </c>
      <c r="I5" s="3">
        <v>17.536999999999999</v>
      </c>
      <c r="J5" s="7">
        <v>1325</v>
      </c>
      <c r="K5" s="7">
        <f t="shared" si="0"/>
        <v>23236.524999999998</v>
      </c>
      <c r="L5" s="3"/>
      <c r="M5" s="3"/>
      <c r="N5" s="3"/>
      <c r="O5" s="3"/>
      <c r="P5" s="7"/>
      <c r="Q5" s="7"/>
      <c r="R5" s="3"/>
      <c r="S5" s="3"/>
      <c r="T5" s="3" t="s">
        <v>122</v>
      </c>
      <c r="U5" s="14">
        <v>17.210599999999999</v>
      </c>
      <c r="V5" s="7">
        <v>96.97</v>
      </c>
      <c r="W5" s="7">
        <f t="shared" si="1"/>
        <v>1668.9118819999999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142</v>
      </c>
      <c r="I6" s="3">
        <v>3.4449999999999998</v>
      </c>
      <c r="J6" s="7">
        <v>649</v>
      </c>
      <c r="K6" s="7">
        <f t="shared" si="0"/>
        <v>2235.8049999999998</v>
      </c>
      <c r="L6" s="3"/>
      <c r="M6" s="3"/>
      <c r="N6" s="3"/>
      <c r="O6" s="3"/>
      <c r="P6" s="7"/>
      <c r="Q6" s="7"/>
      <c r="R6" s="3"/>
      <c r="S6" s="3"/>
      <c r="T6" s="3" t="s">
        <v>142</v>
      </c>
      <c r="U6" s="14">
        <v>0.2457</v>
      </c>
      <c r="V6" s="7">
        <v>96.97</v>
      </c>
      <c r="W6" s="7">
        <f t="shared" si="1"/>
        <v>23.825529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>
        <f>SUM(I3:I6)</f>
        <v>138.9135</v>
      </c>
      <c r="J7" s="7"/>
      <c r="K7" s="7">
        <f>SUM(K3:K6)</f>
        <v>162887.9939</v>
      </c>
      <c r="L7" s="3"/>
      <c r="M7" s="3"/>
      <c r="N7" s="3"/>
      <c r="O7" s="3"/>
      <c r="P7" s="7"/>
      <c r="Q7" s="7"/>
      <c r="R7" s="3"/>
      <c r="S7" s="3"/>
      <c r="T7" s="3"/>
      <c r="U7" s="3">
        <f>SUM(U3:U6)</f>
        <v>21.086499999999997</v>
      </c>
      <c r="V7" s="7"/>
      <c r="W7" s="7">
        <f>SUM(W3:W6)</f>
        <v>2044.7579049999997</v>
      </c>
      <c r="X7" s="7"/>
      <c r="Y7" s="7">
        <f>K7+W7</f>
        <v>164932.75180500001</v>
      </c>
      <c r="Z7" s="12">
        <v>165000</v>
      </c>
      <c r="AA7" s="12">
        <v>172900</v>
      </c>
      <c r="AB7" s="12">
        <f>Z7-AA7</f>
        <v>-7900</v>
      </c>
    </row>
    <row r="8" spans="1:29" x14ac:dyDescent="0.25">
      <c r="A8" s="29"/>
      <c r="B8" s="29"/>
      <c r="C8" s="29"/>
      <c r="D8" s="29"/>
      <c r="E8" s="33"/>
      <c r="F8" s="33"/>
      <c r="G8" s="29"/>
      <c r="H8" s="29"/>
      <c r="I8" s="29"/>
      <c r="J8" s="19"/>
      <c r="K8" s="19"/>
      <c r="L8" s="29"/>
      <c r="M8" s="29"/>
      <c r="N8" s="29"/>
      <c r="O8" s="29"/>
      <c r="P8" s="19"/>
      <c r="Q8" s="19"/>
      <c r="R8" s="29"/>
      <c r="S8" s="29"/>
      <c r="T8" s="29"/>
      <c r="U8" s="29"/>
      <c r="V8" s="19"/>
      <c r="W8" s="19"/>
      <c r="X8" s="19"/>
      <c r="Y8" s="19"/>
      <c r="Z8" s="33"/>
      <c r="AA8" s="33"/>
      <c r="AB8" s="33"/>
    </row>
    <row r="9" spans="1:29" x14ac:dyDescent="0.25">
      <c r="A9" s="3" t="s">
        <v>432</v>
      </c>
      <c r="B9" s="3" t="s">
        <v>433</v>
      </c>
      <c r="C9" s="3" t="s">
        <v>131</v>
      </c>
      <c r="D9" s="3">
        <v>160</v>
      </c>
      <c r="E9" s="12">
        <v>183600</v>
      </c>
      <c r="F9" s="12"/>
      <c r="G9" s="3">
        <v>158.01</v>
      </c>
      <c r="H9" s="3" t="s">
        <v>148</v>
      </c>
      <c r="I9" s="3">
        <v>28.8507</v>
      </c>
      <c r="J9" s="7">
        <v>994</v>
      </c>
      <c r="K9" s="7">
        <f>I9*J9</f>
        <v>28677.595799999999</v>
      </c>
      <c r="L9" s="3"/>
      <c r="M9" s="3"/>
      <c r="N9" s="3"/>
      <c r="O9" s="3"/>
      <c r="P9" s="7"/>
      <c r="Q9" s="7"/>
      <c r="R9" s="3"/>
      <c r="S9" s="3">
        <v>1.99</v>
      </c>
      <c r="T9" s="3" t="s">
        <v>148</v>
      </c>
      <c r="U9" s="3">
        <v>0.10879999999999999</v>
      </c>
      <c r="V9" s="7">
        <v>96.97</v>
      </c>
      <c r="W9" s="7">
        <f>U9*V9</f>
        <v>10.550336</v>
      </c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93</v>
      </c>
      <c r="I10" s="3">
        <v>89.651700000000005</v>
      </c>
      <c r="J10" s="7">
        <v>1201</v>
      </c>
      <c r="K10" s="7">
        <f t="shared" ref="K10:K14" si="2">I10*J10</f>
        <v>107671.69170000001</v>
      </c>
      <c r="L10" s="3"/>
      <c r="M10" s="3"/>
      <c r="N10" s="3"/>
      <c r="O10" s="3"/>
      <c r="P10" s="7"/>
      <c r="Q10" s="7"/>
      <c r="R10" s="3"/>
      <c r="S10" s="3"/>
      <c r="T10" s="3" t="s">
        <v>93</v>
      </c>
      <c r="U10" s="3">
        <v>1.5325</v>
      </c>
      <c r="V10" s="7">
        <v>96.97</v>
      </c>
      <c r="W10" s="7">
        <f t="shared" ref="W10:W11" si="3">U10*V10</f>
        <v>148.606525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122</v>
      </c>
      <c r="I11" s="3">
        <v>0.29070000000000001</v>
      </c>
      <c r="J11" s="7">
        <v>1325</v>
      </c>
      <c r="K11" s="7">
        <f t="shared" si="2"/>
        <v>385.17750000000001</v>
      </c>
      <c r="L11" s="3"/>
      <c r="M11" s="3"/>
      <c r="N11" s="3"/>
      <c r="O11" s="3"/>
      <c r="P11" s="7"/>
      <c r="Q11" s="7"/>
      <c r="R11" s="3"/>
      <c r="S11" s="3"/>
      <c r="T11" s="3" t="s">
        <v>142</v>
      </c>
      <c r="U11" s="3">
        <v>0.34870000000000001</v>
      </c>
      <c r="V11" s="7">
        <v>96.97</v>
      </c>
      <c r="W11" s="7">
        <f t="shared" si="3"/>
        <v>33.813439000000002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96</v>
      </c>
      <c r="I12" s="3">
        <v>33.844299999999997</v>
      </c>
      <c r="J12" s="7">
        <v>1077</v>
      </c>
      <c r="K12" s="7">
        <f t="shared" si="2"/>
        <v>36450.311099999999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142</v>
      </c>
      <c r="I13" s="3">
        <v>1.018</v>
      </c>
      <c r="J13" s="7">
        <v>649</v>
      </c>
      <c r="K13" s="7">
        <f t="shared" si="2"/>
        <v>660.68200000000002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63</v>
      </c>
      <c r="I14" s="3">
        <v>4.3545999999999996</v>
      </c>
      <c r="J14" s="7">
        <v>386</v>
      </c>
      <c r="K14" s="7">
        <f t="shared" si="2"/>
        <v>1680.8755999999998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>
        <f>SUM(I9:I14)</f>
        <v>158.01000000000002</v>
      </c>
      <c r="J15" s="7"/>
      <c r="K15" s="7">
        <f>SUM(K9:K14)</f>
        <v>175526.33369999999</v>
      </c>
      <c r="L15" s="3"/>
      <c r="M15" s="3"/>
      <c r="N15" s="3"/>
      <c r="O15" s="3"/>
      <c r="P15" s="7"/>
      <c r="Q15" s="7"/>
      <c r="R15" s="3"/>
      <c r="S15" s="3"/>
      <c r="T15" s="3"/>
      <c r="U15" s="3">
        <f>SUM(U9:U11)</f>
        <v>1.99</v>
      </c>
      <c r="V15" s="7"/>
      <c r="W15" s="7">
        <f>SUM(W9:W11)</f>
        <v>192.97030000000001</v>
      </c>
      <c r="X15" s="7"/>
      <c r="Y15" s="7">
        <f>K15+W15</f>
        <v>175719.30399999997</v>
      </c>
      <c r="Z15" s="12">
        <v>175700</v>
      </c>
      <c r="AA15" s="12">
        <v>183600</v>
      </c>
      <c r="AB15" s="12">
        <f>Z15-AA15</f>
        <v>-7900</v>
      </c>
    </row>
    <row r="16" spans="1:29" x14ac:dyDescent="0.25">
      <c r="A16" s="29"/>
      <c r="B16" s="29"/>
      <c r="C16" s="29"/>
      <c r="D16" s="29"/>
      <c r="E16" s="33"/>
      <c r="F16" s="33"/>
      <c r="G16" s="29"/>
      <c r="H16" s="29"/>
      <c r="I16" s="29"/>
      <c r="J16" s="19"/>
      <c r="K16" s="19"/>
      <c r="L16" s="29"/>
      <c r="M16" s="29"/>
      <c r="N16" s="29"/>
      <c r="O16" s="29"/>
      <c r="P16" s="19"/>
      <c r="Q16" s="19"/>
      <c r="R16" s="29"/>
      <c r="S16" s="29"/>
      <c r="T16" s="29"/>
      <c r="U16" s="29"/>
      <c r="V16" s="19"/>
      <c r="W16" s="19"/>
      <c r="X16" s="19"/>
      <c r="Y16" s="19"/>
      <c r="Z16" s="33"/>
      <c r="AA16" s="33"/>
      <c r="AB16" s="33"/>
    </row>
    <row r="17" spans="1:28" x14ac:dyDescent="0.25">
      <c r="A17" s="3" t="s">
        <v>36</v>
      </c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</row>
    <row r="18" spans="1:28" x14ac:dyDescent="0.25">
      <c r="A18" s="3" t="s">
        <v>19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>
        <f>AB7+AB15</f>
        <v>-15800</v>
      </c>
    </row>
    <row r="19" spans="1:28" x14ac:dyDescent="0.25">
      <c r="A19" s="3" t="s">
        <v>20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>
        <f>AB18/2</f>
        <v>-7900</v>
      </c>
    </row>
    <row r="20" spans="1:28" x14ac:dyDescent="0.25">
      <c r="A20" s="3" t="s">
        <v>21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v>-790</v>
      </c>
    </row>
    <row r="21" spans="1:28" x14ac:dyDescent="0.25">
      <c r="A21" s="3" t="s">
        <v>22</v>
      </c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>
        <f>AB20*0.2012</f>
        <v>-158.94799999999998</v>
      </c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1"/>
      <c r="B134" s="1"/>
      <c r="C134" s="1"/>
      <c r="D134" s="1"/>
      <c r="E134" s="11"/>
      <c r="F134" s="11"/>
      <c r="G134" s="1"/>
      <c r="H134" s="1"/>
      <c r="I134" s="1"/>
      <c r="J134" s="5"/>
      <c r="K134" s="5"/>
      <c r="L134" s="3"/>
      <c r="M134" s="1"/>
      <c r="N134" s="1"/>
      <c r="O134" s="1"/>
      <c r="P134" s="5"/>
      <c r="Q134" s="5"/>
      <c r="R134" s="3"/>
      <c r="S134" s="1"/>
      <c r="T134" s="1"/>
      <c r="U134" s="1"/>
      <c r="V134" s="5"/>
      <c r="W134" s="5"/>
      <c r="X134" s="7"/>
      <c r="Y134" s="5"/>
      <c r="Z134" s="11"/>
      <c r="AA134" s="11"/>
      <c r="AB134" s="11"/>
    </row>
    <row r="135" spans="1:28" x14ac:dyDescent="0.25">
      <c r="A135" s="1"/>
      <c r="B135" s="1"/>
      <c r="C135" s="1"/>
      <c r="D135" s="1"/>
      <c r="E135" s="11"/>
      <c r="F135" s="11"/>
      <c r="G135" s="1"/>
      <c r="H135" s="1"/>
      <c r="I135" s="1"/>
      <c r="J135" s="5"/>
      <c r="K135" s="5"/>
      <c r="L135" s="3"/>
      <c r="M135" s="1"/>
      <c r="N135" s="1"/>
      <c r="O135" s="1"/>
      <c r="P135" s="5"/>
      <c r="Q135" s="5"/>
      <c r="R135" s="3"/>
      <c r="S135" s="1"/>
      <c r="T135" s="1"/>
      <c r="U135" s="1"/>
      <c r="V135" s="5"/>
      <c r="W135" s="5"/>
      <c r="X135" s="7"/>
      <c r="Y135" s="5"/>
      <c r="Z135" s="11"/>
      <c r="AA135" s="11"/>
      <c r="AB135" s="11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90C8F-F40F-49A4-B5D7-96F3778D4941}">
  <dimension ref="A1:AC172"/>
  <sheetViews>
    <sheetView workbookViewId="0">
      <selection activeCell="J25" sqref="J25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140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434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435</v>
      </c>
      <c r="B3" s="3" t="s">
        <v>436</v>
      </c>
      <c r="C3" s="3" t="s">
        <v>131</v>
      </c>
      <c r="D3" s="3">
        <v>160</v>
      </c>
      <c r="E3" s="12">
        <v>170200</v>
      </c>
      <c r="F3" s="12"/>
      <c r="G3" s="3">
        <v>156.03749999999999</v>
      </c>
      <c r="H3" s="3" t="s">
        <v>93</v>
      </c>
      <c r="I3" s="3">
        <v>48.661000000000001</v>
      </c>
      <c r="J3" s="7">
        <v>1201</v>
      </c>
      <c r="K3" s="7">
        <f>I3*J3</f>
        <v>58441.861000000004</v>
      </c>
      <c r="L3" s="3"/>
      <c r="M3" s="3"/>
      <c r="N3" s="3"/>
      <c r="O3" s="3"/>
      <c r="P3" s="7"/>
      <c r="Q3" s="7"/>
      <c r="R3" s="3"/>
      <c r="S3" s="3">
        <v>3.9624999999999999</v>
      </c>
      <c r="T3" s="3" t="s">
        <v>93</v>
      </c>
      <c r="U3" s="3">
        <v>1.2079</v>
      </c>
      <c r="V3" s="7">
        <v>96.97</v>
      </c>
      <c r="W3" s="7">
        <f>U3*V3</f>
        <v>117.13006299999999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95</v>
      </c>
      <c r="I4" s="3">
        <v>9.3643999999999998</v>
      </c>
      <c r="J4" s="7">
        <v>704</v>
      </c>
      <c r="K4" s="7">
        <f t="shared" ref="K4:K7" si="0">I4*J4</f>
        <v>6592.5375999999997</v>
      </c>
      <c r="L4" s="3"/>
      <c r="M4" s="3"/>
      <c r="N4" s="3"/>
      <c r="O4" s="3"/>
      <c r="P4" s="7"/>
      <c r="Q4" s="7"/>
      <c r="R4" s="3"/>
      <c r="S4" s="3"/>
      <c r="T4" s="3" t="s">
        <v>95</v>
      </c>
      <c r="U4" s="14">
        <v>1.5959000000000001</v>
      </c>
      <c r="V4" s="7">
        <v>96.97</v>
      </c>
      <c r="W4" s="7">
        <f t="shared" ref="W4:W6" si="1">U4*V4</f>
        <v>154.754423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122</v>
      </c>
      <c r="I5" s="3">
        <v>70.410499999999999</v>
      </c>
      <c r="J5" s="7">
        <v>1325</v>
      </c>
      <c r="K5" s="7">
        <f t="shared" si="0"/>
        <v>93293.912500000006</v>
      </c>
      <c r="L5" s="3"/>
      <c r="M5" s="3"/>
      <c r="N5" s="3"/>
      <c r="O5" s="3"/>
      <c r="P5" s="7"/>
      <c r="Q5" s="7"/>
      <c r="R5" s="3"/>
      <c r="S5" s="3"/>
      <c r="T5" s="3" t="s">
        <v>122</v>
      </c>
      <c r="U5" s="14">
        <v>0.66300000000000003</v>
      </c>
      <c r="V5" s="7">
        <v>96.97</v>
      </c>
      <c r="W5" s="7">
        <f t="shared" si="1"/>
        <v>64.291110000000003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96</v>
      </c>
      <c r="I6" s="3">
        <v>24.2439</v>
      </c>
      <c r="J6" s="7">
        <v>1077</v>
      </c>
      <c r="K6" s="7">
        <f t="shared" si="0"/>
        <v>26110.6803</v>
      </c>
      <c r="L6" s="3"/>
      <c r="M6" s="3"/>
      <c r="N6" s="3"/>
      <c r="O6" s="3"/>
      <c r="P6" s="7"/>
      <c r="Q6" s="7"/>
      <c r="R6" s="3"/>
      <c r="S6" s="3"/>
      <c r="T6" s="3" t="s">
        <v>96</v>
      </c>
      <c r="U6" s="14">
        <v>0.49569999999999997</v>
      </c>
      <c r="V6" s="7">
        <v>96.97</v>
      </c>
      <c r="W6" s="7">
        <f t="shared" si="1"/>
        <v>48.068028999999996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63</v>
      </c>
      <c r="I7" s="3">
        <v>3.3576999999999999</v>
      </c>
      <c r="J7" s="7">
        <v>386</v>
      </c>
      <c r="K7" s="7">
        <f t="shared" si="0"/>
        <v>1296.0722000000001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>
        <f>SUM(I3:I7)</f>
        <v>156.03749999999999</v>
      </c>
      <c r="J8" s="7"/>
      <c r="K8" s="7">
        <f>SUM(K3:K7)</f>
        <v>185735.06359999999</v>
      </c>
      <c r="L8" s="3"/>
      <c r="M8" s="3"/>
      <c r="N8" s="3"/>
      <c r="O8" s="3"/>
      <c r="P8" s="7"/>
      <c r="Q8" s="7"/>
      <c r="R8" s="3"/>
      <c r="S8" s="3"/>
      <c r="T8" s="3"/>
      <c r="U8" s="3">
        <f>SUM(U3:U6)</f>
        <v>3.9624999999999999</v>
      </c>
      <c r="V8" s="7"/>
      <c r="W8" s="7">
        <f>SUM(W3:W6)</f>
        <v>384.24362499999995</v>
      </c>
      <c r="X8" s="7"/>
      <c r="Y8" s="7">
        <f>K8+W8</f>
        <v>186119.307225</v>
      </c>
      <c r="Z8" s="12">
        <v>186100</v>
      </c>
      <c r="AA8" s="12">
        <v>170200</v>
      </c>
      <c r="AB8" s="12">
        <f>Z8-AA8</f>
        <v>15900</v>
      </c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9" x14ac:dyDescent="0.25">
      <c r="A10" s="3" t="s">
        <v>437</v>
      </c>
      <c r="B10" s="3" t="s">
        <v>438</v>
      </c>
      <c r="C10" s="3" t="s">
        <v>131</v>
      </c>
      <c r="D10" s="3">
        <v>160</v>
      </c>
      <c r="E10" s="12">
        <v>157400</v>
      </c>
      <c r="F10" s="12"/>
      <c r="G10" s="3">
        <v>129.06610000000001</v>
      </c>
      <c r="H10" s="3" t="s">
        <v>93</v>
      </c>
      <c r="I10" s="3">
        <v>45.8962</v>
      </c>
      <c r="J10" s="7">
        <v>1201</v>
      </c>
      <c r="K10" s="7">
        <f>I10*J10</f>
        <v>55121.336199999998</v>
      </c>
      <c r="L10" s="3"/>
      <c r="M10" s="3"/>
      <c r="N10" s="3"/>
      <c r="O10" s="3"/>
      <c r="P10" s="7"/>
      <c r="Q10" s="7"/>
      <c r="R10" s="3"/>
      <c r="S10" s="3">
        <v>30.933900000000001</v>
      </c>
      <c r="T10" s="3" t="s">
        <v>93</v>
      </c>
      <c r="U10" s="3">
        <v>13.353400000000001</v>
      </c>
      <c r="V10" s="7">
        <v>96.97</v>
      </c>
      <c r="W10" s="7">
        <f>U10*V10</f>
        <v>1294.8791980000001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97</v>
      </c>
      <c r="I11" s="3">
        <v>57.2074</v>
      </c>
      <c r="J11" s="7">
        <v>897</v>
      </c>
      <c r="K11" s="7">
        <f t="shared" ref="K11:K12" si="2">I11*J11</f>
        <v>51315.037799999998</v>
      </c>
      <c r="L11" s="3"/>
      <c r="M11" s="3"/>
      <c r="N11" s="3"/>
      <c r="O11" s="3"/>
      <c r="P11" s="7"/>
      <c r="Q11" s="7"/>
      <c r="R11" s="3"/>
      <c r="S11" s="3"/>
      <c r="T11" s="3" t="s">
        <v>97</v>
      </c>
      <c r="U11" s="3">
        <v>16.703800000000001</v>
      </c>
      <c r="V11" s="7">
        <v>96.97</v>
      </c>
      <c r="W11" s="7">
        <f t="shared" ref="W11:W12" si="3">U11*V11</f>
        <v>1619.7674860000002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96</v>
      </c>
      <c r="I12" s="3">
        <v>25.962499999999999</v>
      </c>
      <c r="J12" s="7">
        <v>1077</v>
      </c>
      <c r="K12" s="7">
        <f t="shared" si="2"/>
        <v>27961.612499999999</v>
      </c>
      <c r="L12" s="3"/>
      <c r="M12" s="3"/>
      <c r="N12" s="3"/>
      <c r="O12" s="3"/>
      <c r="P12" s="7"/>
      <c r="Q12" s="7"/>
      <c r="R12" s="3"/>
      <c r="S12" s="3"/>
      <c r="T12" s="3" t="s">
        <v>96</v>
      </c>
      <c r="U12" s="3">
        <v>0.87670000000000003</v>
      </c>
      <c r="V12" s="7">
        <v>96.97</v>
      </c>
      <c r="W12" s="7">
        <f t="shared" si="3"/>
        <v>85.013598999999999</v>
      </c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/>
      <c r="I14" s="3">
        <f>SUM(I10:I12)</f>
        <v>129.06610000000001</v>
      </c>
      <c r="J14" s="7"/>
      <c r="K14" s="7">
        <f>SUM(K10:K12)</f>
        <v>134397.9865</v>
      </c>
      <c r="L14" s="3"/>
      <c r="M14" s="3"/>
      <c r="N14" s="3"/>
      <c r="O14" s="3"/>
      <c r="P14" s="7"/>
      <c r="Q14" s="7"/>
      <c r="R14" s="3"/>
      <c r="S14" s="3"/>
      <c r="T14" s="3"/>
      <c r="U14" s="3">
        <f>SUM(U10:U12)</f>
        <v>30.933900000000001</v>
      </c>
      <c r="V14" s="7"/>
      <c r="W14" s="7">
        <f>SUM(W10:W12)</f>
        <v>2999.6602830000002</v>
      </c>
      <c r="X14" s="7"/>
      <c r="Y14" s="7">
        <f>K14+W14</f>
        <v>137397.646783</v>
      </c>
      <c r="Z14" s="12">
        <v>137400</v>
      </c>
      <c r="AA14" s="12">
        <v>157400</v>
      </c>
      <c r="AB14" s="12">
        <f>Z14-AA14</f>
        <v>-20000</v>
      </c>
      <c r="AC14" s="4"/>
    </row>
    <row r="15" spans="1:29" x14ac:dyDescent="0.25">
      <c r="A15" s="29"/>
      <c r="B15" s="29"/>
      <c r="C15" s="29"/>
      <c r="D15" s="29"/>
      <c r="E15" s="33"/>
      <c r="F15" s="33"/>
      <c r="G15" s="29"/>
      <c r="H15" s="29"/>
      <c r="I15" s="29"/>
      <c r="J15" s="19"/>
      <c r="K15" s="19"/>
      <c r="L15" s="29"/>
      <c r="M15" s="29"/>
      <c r="N15" s="29"/>
      <c r="O15" s="29"/>
      <c r="P15" s="19"/>
      <c r="Q15" s="19"/>
      <c r="R15" s="29"/>
      <c r="S15" s="29"/>
      <c r="T15" s="29"/>
      <c r="U15" s="29"/>
      <c r="V15" s="19"/>
      <c r="W15" s="19"/>
      <c r="X15" s="19"/>
      <c r="Y15" s="19"/>
      <c r="Z15" s="33"/>
      <c r="AA15" s="33"/>
      <c r="AB15" s="33"/>
      <c r="AC15" s="4"/>
    </row>
    <row r="16" spans="1:29" x14ac:dyDescent="0.25">
      <c r="A16" s="3" t="s">
        <v>36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 t="s">
        <v>19</v>
      </c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>
        <f>AB8+AB14</f>
        <v>-4100</v>
      </c>
      <c r="AC17" s="4"/>
    </row>
    <row r="18" spans="1:29" x14ac:dyDescent="0.25">
      <c r="A18" s="3" t="s">
        <v>20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>
        <f>AB17/2</f>
        <v>-2050</v>
      </c>
      <c r="AC18" s="4"/>
    </row>
    <row r="19" spans="1:29" x14ac:dyDescent="0.25">
      <c r="A19" s="3" t="s">
        <v>21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>
        <v>-205</v>
      </c>
    </row>
    <row r="20" spans="1:29" x14ac:dyDescent="0.25">
      <c r="A20" s="3" t="s">
        <v>22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f>AB19*0.2012</f>
        <v>-41.245999999999995</v>
      </c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A7FE6-4E61-4A8A-B0B6-F07E7605F294}">
  <dimension ref="A1:AC174"/>
  <sheetViews>
    <sheetView workbookViewId="0">
      <selection activeCell="G28" sqref="G28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.28515625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439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64">
        <v>2023</v>
      </c>
      <c r="Z1" s="6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440</v>
      </c>
      <c r="B3" s="3" t="s">
        <v>441</v>
      </c>
      <c r="C3" s="3" t="s">
        <v>245</v>
      </c>
      <c r="D3" s="3">
        <v>160</v>
      </c>
      <c r="E3" s="12">
        <v>109100</v>
      </c>
      <c r="F3" s="12"/>
      <c r="G3" s="3">
        <v>109.9301</v>
      </c>
      <c r="H3" s="3" t="s">
        <v>170</v>
      </c>
      <c r="I3" s="3">
        <v>5.4645000000000001</v>
      </c>
      <c r="J3" s="7">
        <v>580</v>
      </c>
      <c r="K3" s="7">
        <f>I3*J3</f>
        <v>3169.41</v>
      </c>
      <c r="L3" s="3"/>
      <c r="M3" s="3">
        <v>10.4321</v>
      </c>
      <c r="N3" s="3" t="s">
        <v>18</v>
      </c>
      <c r="O3" s="3">
        <v>0.38750000000000001</v>
      </c>
      <c r="P3" s="7">
        <v>196</v>
      </c>
      <c r="Q3" s="7">
        <f>O3*P3</f>
        <v>75.95</v>
      </c>
      <c r="R3" s="3"/>
      <c r="S3" s="3">
        <v>36.637799999999999</v>
      </c>
      <c r="T3" s="3" t="s">
        <v>170</v>
      </c>
      <c r="U3" s="3">
        <v>19.802800000000001</v>
      </c>
      <c r="V3" s="7">
        <v>96.97</v>
      </c>
      <c r="W3" s="7">
        <f>U3*V3</f>
        <v>1920.2775160000001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18</v>
      </c>
      <c r="I4" s="3">
        <v>0.95289999999999997</v>
      </c>
      <c r="J4" s="7">
        <v>1201</v>
      </c>
      <c r="K4" s="7">
        <f t="shared" ref="K4:K11" si="0">I4*J4</f>
        <v>1144.4329</v>
      </c>
      <c r="L4" s="3"/>
      <c r="M4" s="3"/>
      <c r="N4" s="3" t="s">
        <v>106</v>
      </c>
      <c r="O4" s="3">
        <v>0.43969999999999998</v>
      </c>
      <c r="P4" s="7">
        <v>196</v>
      </c>
      <c r="Q4" s="7">
        <f t="shared" ref="Q4:Q7" si="1">O4*P4</f>
        <v>86.18119999999999</v>
      </c>
      <c r="R4" s="3"/>
      <c r="S4" s="3"/>
      <c r="T4" s="3" t="s">
        <v>106</v>
      </c>
      <c r="U4" s="14">
        <v>1.0056</v>
      </c>
      <c r="V4" s="7">
        <v>96.97</v>
      </c>
      <c r="W4" s="7">
        <f t="shared" ref="W4:W8" si="2">U4*V4</f>
        <v>97.51303200000001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106</v>
      </c>
      <c r="I5" s="3">
        <v>10.058999999999999</v>
      </c>
      <c r="J5" s="7">
        <v>704</v>
      </c>
      <c r="K5" s="7">
        <f t="shared" si="0"/>
        <v>7081.5359999999991</v>
      </c>
      <c r="L5" s="3"/>
      <c r="M5" s="3"/>
      <c r="N5" s="3" t="s">
        <v>160</v>
      </c>
      <c r="O5" s="3">
        <v>1.4045000000000001</v>
      </c>
      <c r="P5" s="7">
        <v>196</v>
      </c>
      <c r="Q5" s="7">
        <f t="shared" si="1"/>
        <v>275.28200000000004</v>
      </c>
      <c r="R5" s="3"/>
      <c r="S5" s="3"/>
      <c r="T5" s="3" t="s">
        <v>160</v>
      </c>
      <c r="U5" s="14">
        <v>4.5659000000000001</v>
      </c>
      <c r="V5" s="7">
        <v>96.97</v>
      </c>
      <c r="W5" s="7">
        <f t="shared" si="2"/>
        <v>442.75532299999998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160</v>
      </c>
      <c r="I6" s="3">
        <v>31.796600000000002</v>
      </c>
      <c r="J6" s="7">
        <v>1104</v>
      </c>
      <c r="K6" s="7">
        <f t="shared" si="0"/>
        <v>35103.446400000001</v>
      </c>
      <c r="L6" s="3"/>
      <c r="M6" s="3"/>
      <c r="N6" s="3" t="s">
        <v>176</v>
      </c>
      <c r="O6" s="3">
        <v>4.1897000000000002</v>
      </c>
      <c r="P6" s="7">
        <v>196</v>
      </c>
      <c r="Q6" s="7">
        <f t="shared" si="1"/>
        <v>821.18119999999999</v>
      </c>
      <c r="R6" s="3"/>
      <c r="S6" s="3"/>
      <c r="T6" s="3" t="s">
        <v>442</v>
      </c>
      <c r="U6" s="14">
        <v>0.72719999999999996</v>
      </c>
      <c r="V6" s="7">
        <v>96.97</v>
      </c>
      <c r="W6" s="7">
        <f t="shared" si="2"/>
        <v>70.516583999999995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162</v>
      </c>
      <c r="I7" s="3">
        <v>1.6372</v>
      </c>
      <c r="J7" s="7">
        <v>1049</v>
      </c>
      <c r="K7" s="7">
        <f t="shared" si="0"/>
        <v>1717.4228000000001</v>
      </c>
      <c r="L7" s="3"/>
      <c r="M7" s="3"/>
      <c r="N7" s="3" t="s">
        <v>63</v>
      </c>
      <c r="O7" s="3">
        <v>4.0106999999999999</v>
      </c>
      <c r="P7" s="7">
        <v>196</v>
      </c>
      <c r="Q7" s="7">
        <f t="shared" si="1"/>
        <v>786.09719999999993</v>
      </c>
      <c r="R7" s="3"/>
      <c r="S7" s="3"/>
      <c r="T7" s="3" t="s">
        <v>176</v>
      </c>
      <c r="U7" s="3">
        <v>7.1795999999999998</v>
      </c>
      <c r="V7" s="7">
        <v>96.97</v>
      </c>
      <c r="W7" s="7">
        <f t="shared" si="2"/>
        <v>696.20581199999992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176</v>
      </c>
      <c r="I8" s="3">
        <v>55.655999999999999</v>
      </c>
      <c r="J8" s="7">
        <v>883</v>
      </c>
      <c r="K8" s="7">
        <f t="shared" si="0"/>
        <v>49144.248</v>
      </c>
      <c r="L8" s="3"/>
      <c r="M8" s="3"/>
      <c r="N8" s="3"/>
      <c r="O8" s="3"/>
      <c r="P8" s="7"/>
      <c r="Q8" s="7"/>
      <c r="R8" s="3"/>
      <c r="S8" s="3"/>
      <c r="T8" s="3" t="s">
        <v>172</v>
      </c>
      <c r="U8" s="3">
        <v>6.3567</v>
      </c>
      <c r="V8" s="7">
        <v>96.97</v>
      </c>
      <c r="W8" s="7">
        <f t="shared" si="2"/>
        <v>616.40919899999994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172</v>
      </c>
      <c r="I9" s="3">
        <v>3.2715999999999998</v>
      </c>
      <c r="J9" s="7">
        <v>745</v>
      </c>
      <c r="K9" s="7">
        <f t="shared" si="0"/>
        <v>2437.3420000000001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17</v>
      </c>
      <c r="I10" s="3">
        <v>0.69950000000000001</v>
      </c>
      <c r="J10" s="7">
        <v>842</v>
      </c>
      <c r="K10" s="7">
        <f t="shared" si="0"/>
        <v>588.97900000000004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63</v>
      </c>
      <c r="I11" s="3">
        <v>0.39279999999999998</v>
      </c>
      <c r="J11" s="7">
        <v>386</v>
      </c>
      <c r="K11" s="7">
        <f t="shared" si="0"/>
        <v>151.6208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/>
      <c r="I12" s="3">
        <f>SUM(I3:I11)</f>
        <v>109.9301</v>
      </c>
      <c r="J12" s="7"/>
      <c r="K12" s="7">
        <f>SUM(K3:K11)</f>
        <v>100538.4379</v>
      </c>
      <c r="L12" s="3"/>
      <c r="M12" s="3"/>
      <c r="N12" s="3"/>
      <c r="O12" s="3">
        <f>SUM(O3:O7)</f>
        <v>10.4321</v>
      </c>
      <c r="P12" s="7"/>
      <c r="Q12" s="7">
        <f>SUM(Q3:Q7)</f>
        <v>2044.6915999999999</v>
      </c>
      <c r="R12" s="3"/>
      <c r="S12" s="3"/>
      <c r="T12" s="3"/>
      <c r="U12" s="3">
        <f>SUM(U3:U8)</f>
        <v>39.637799999999999</v>
      </c>
      <c r="V12" s="7"/>
      <c r="W12" s="7">
        <f>SUM(W3:W8)</f>
        <v>3843.6774660000001</v>
      </c>
      <c r="X12" s="7"/>
      <c r="Y12" s="7">
        <f>K12+Q12+W12</f>
        <v>106426.806966</v>
      </c>
      <c r="Z12" s="12">
        <v>106400</v>
      </c>
      <c r="AA12" s="12">
        <v>109100</v>
      </c>
      <c r="AB12" s="12">
        <f>Z12-AA12</f>
        <v>-2700</v>
      </c>
    </row>
    <row r="13" spans="1:29" x14ac:dyDescent="0.25">
      <c r="A13" s="29"/>
      <c r="B13" s="29"/>
      <c r="C13" s="29"/>
      <c r="D13" s="29"/>
      <c r="E13" s="33"/>
      <c r="F13" s="33"/>
      <c r="G13" s="29"/>
      <c r="H13" s="29"/>
      <c r="I13" s="29"/>
      <c r="J13" s="19"/>
      <c r="K13" s="19"/>
      <c r="L13" s="29"/>
      <c r="M13" s="29"/>
      <c r="N13" s="29"/>
      <c r="O13" s="29"/>
      <c r="P13" s="19"/>
      <c r="Q13" s="19"/>
      <c r="R13" s="29"/>
      <c r="S13" s="29"/>
      <c r="T13" s="29"/>
      <c r="U13" s="29"/>
      <c r="V13" s="19"/>
      <c r="W13" s="19"/>
      <c r="X13" s="19"/>
      <c r="Y13" s="19"/>
      <c r="Z13" s="33"/>
      <c r="AA13" s="33"/>
      <c r="AB13" s="33"/>
    </row>
    <row r="14" spans="1:29" x14ac:dyDescent="0.25">
      <c r="A14" s="3" t="s">
        <v>443</v>
      </c>
      <c r="B14" s="3" t="s">
        <v>444</v>
      </c>
      <c r="C14" s="3" t="s">
        <v>245</v>
      </c>
      <c r="D14" s="3">
        <v>160</v>
      </c>
      <c r="E14" s="12">
        <v>138200</v>
      </c>
      <c r="F14" s="12"/>
      <c r="G14" s="3">
        <v>157.99449999999999</v>
      </c>
      <c r="H14" s="3" t="s">
        <v>93</v>
      </c>
      <c r="I14" s="3">
        <v>3.9434</v>
      </c>
      <c r="J14" s="7">
        <v>1201</v>
      </c>
      <c r="K14" s="7">
        <f>I14*J14</f>
        <v>4736.0234</v>
      </c>
      <c r="L14" s="3"/>
      <c r="M14" s="3"/>
      <c r="N14" s="3"/>
      <c r="O14" s="3"/>
      <c r="P14" s="7"/>
      <c r="Q14" s="7"/>
      <c r="R14" s="3"/>
      <c r="S14" s="3">
        <v>2.0055000000000001</v>
      </c>
      <c r="T14" s="3" t="s">
        <v>93</v>
      </c>
      <c r="U14" s="3">
        <v>4.99E-2</v>
      </c>
      <c r="V14" s="7">
        <v>96.97</v>
      </c>
      <c r="W14" s="7">
        <f>U14*V14</f>
        <v>4.8388029999999995</v>
      </c>
      <c r="X14" s="7"/>
      <c r="Y14" s="7"/>
      <c r="Z14" s="12"/>
      <c r="AA14" s="12"/>
      <c r="AB14" s="12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170</v>
      </c>
      <c r="I15" s="3">
        <v>22.673200000000001</v>
      </c>
      <c r="J15" s="7">
        <v>580</v>
      </c>
      <c r="K15" s="7">
        <f t="shared" ref="K15:K20" si="3">I15*J15</f>
        <v>13150.456</v>
      </c>
      <c r="L15" s="3"/>
      <c r="M15" s="3"/>
      <c r="N15" s="3"/>
      <c r="O15" s="3"/>
      <c r="P15" s="7"/>
      <c r="Q15" s="7"/>
      <c r="R15" s="3"/>
      <c r="S15" s="3"/>
      <c r="T15" s="3" t="s">
        <v>160</v>
      </c>
      <c r="U15" s="3">
        <v>0.66510000000000002</v>
      </c>
      <c r="V15" s="7">
        <v>96.97</v>
      </c>
      <c r="W15" s="7">
        <f t="shared" ref="W15:W18" si="4">U15*V15</f>
        <v>64.494747000000004</v>
      </c>
      <c r="X15" s="7"/>
      <c r="Y15" s="7"/>
      <c r="Z15" s="12"/>
      <c r="AA15" s="12"/>
      <c r="AB15" s="12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160</v>
      </c>
      <c r="I16" s="3">
        <v>38.018799999999999</v>
      </c>
      <c r="J16" s="7">
        <v>1104</v>
      </c>
      <c r="K16" s="7">
        <f t="shared" si="3"/>
        <v>41972.7552</v>
      </c>
      <c r="L16" s="3"/>
      <c r="M16" s="3"/>
      <c r="N16" s="3"/>
      <c r="O16" s="3"/>
      <c r="P16" s="7"/>
      <c r="Q16" s="7"/>
      <c r="R16" s="3"/>
      <c r="S16" s="3"/>
      <c r="T16" s="3" t="s">
        <v>162</v>
      </c>
      <c r="U16" s="3">
        <v>0.2225</v>
      </c>
      <c r="V16" s="7">
        <v>96.97</v>
      </c>
      <c r="W16" s="7">
        <f t="shared" si="4"/>
        <v>21.575825000000002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162</v>
      </c>
      <c r="I17" s="3">
        <v>25.4434</v>
      </c>
      <c r="J17" s="7">
        <v>1049</v>
      </c>
      <c r="K17" s="7">
        <f t="shared" si="3"/>
        <v>26690.1266</v>
      </c>
      <c r="L17" s="3"/>
      <c r="M17" s="3"/>
      <c r="N17" s="3"/>
      <c r="O17" s="3"/>
      <c r="P17" s="7"/>
      <c r="Q17" s="7"/>
      <c r="R17" s="3"/>
      <c r="S17" s="3"/>
      <c r="T17" s="3" t="s">
        <v>176</v>
      </c>
      <c r="U17" s="3">
        <v>0.75039999999999996</v>
      </c>
      <c r="V17" s="7">
        <v>96.97</v>
      </c>
      <c r="W17" s="7">
        <f t="shared" si="4"/>
        <v>72.766287999999989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176</v>
      </c>
      <c r="I18" s="3">
        <v>11.5807</v>
      </c>
      <c r="J18" s="7">
        <v>883</v>
      </c>
      <c r="K18" s="7">
        <f t="shared" si="3"/>
        <v>10225.758100000001</v>
      </c>
      <c r="L18" s="3"/>
      <c r="M18" s="3"/>
      <c r="N18" s="3"/>
      <c r="O18" s="3"/>
      <c r="P18" s="7"/>
      <c r="Q18" s="7"/>
      <c r="R18" s="3"/>
      <c r="S18" s="3"/>
      <c r="T18" s="3" t="s">
        <v>172</v>
      </c>
      <c r="U18" s="3">
        <v>0.31759999999999999</v>
      </c>
      <c r="V18" s="7">
        <v>96.97</v>
      </c>
      <c r="W18" s="7">
        <f t="shared" si="4"/>
        <v>30.797671999999999</v>
      </c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172</v>
      </c>
      <c r="I19" s="3">
        <v>53.8962</v>
      </c>
      <c r="J19" s="7">
        <v>745</v>
      </c>
      <c r="K19" s="7">
        <f t="shared" si="3"/>
        <v>40152.669000000002</v>
      </c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 t="s">
        <v>16</v>
      </c>
      <c r="I20" s="3">
        <v>2.4388000000000001</v>
      </c>
      <c r="J20" s="7">
        <v>1118</v>
      </c>
      <c r="K20" s="7">
        <f t="shared" si="3"/>
        <v>2726.5783999999999</v>
      </c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  <c r="AC20" s="4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>
        <f>SUM(I14:I20)</f>
        <v>157.99449999999999</v>
      </c>
      <c r="J21" s="7"/>
      <c r="K21" s="7">
        <f>SUM(K14:K20)</f>
        <v>139654.36670000001</v>
      </c>
      <c r="L21" s="3"/>
      <c r="M21" s="3"/>
      <c r="N21" s="3"/>
      <c r="O21" s="3"/>
      <c r="P21" s="7"/>
      <c r="Q21" s="7"/>
      <c r="R21" s="3"/>
      <c r="S21" s="3"/>
      <c r="T21" s="3"/>
      <c r="U21" s="3">
        <f>SUM(U14:U18)</f>
        <v>2.0055000000000001</v>
      </c>
      <c r="V21" s="7"/>
      <c r="W21" s="7">
        <f>SUM(W14:W18)</f>
        <v>194.47333499999999</v>
      </c>
      <c r="X21" s="7"/>
      <c r="Y21" s="7">
        <f>K21+W21</f>
        <v>139848.840035</v>
      </c>
      <c r="Z21" s="12">
        <v>139800</v>
      </c>
      <c r="AA21" s="12">
        <v>138200</v>
      </c>
      <c r="AB21" s="12">
        <f>Z21-AA21</f>
        <v>1600</v>
      </c>
    </row>
    <row r="22" spans="1:29" x14ac:dyDescent="0.25">
      <c r="A22" s="29"/>
      <c r="B22" s="29"/>
      <c r="C22" s="29"/>
      <c r="D22" s="29"/>
      <c r="E22" s="33"/>
      <c r="F22" s="33"/>
      <c r="G22" s="29"/>
      <c r="H22" s="29"/>
      <c r="I22" s="29"/>
      <c r="J22" s="19"/>
      <c r="K22" s="19"/>
      <c r="L22" s="29"/>
      <c r="M22" s="29"/>
      <c r="N22" s="29"/>
      <c r="O22" s="29"/>
      <c r="P22" s="19"/>
      <c r="Q22" s="19"/>
      <c r="R22" s="29"/>
      <c r="S22" s="29"/>
      <c r="T22" s="29"/>
      <c r="U22" s="29"/>
      <c r="V22" s="19"/>
      <c r="W22" s="19"/>
      <c r="X22" s="19"/>
      <c r="Y22" s="19"/>
      <c r="Z22" s="33"/>
      <c r="AA22" s="33"/>
      <c r="AB22" s="33"/>
    </row>
    <row r="23" spans="1:29" x14ac:dyDescent="0.25">
      <c r="A23" s="3" t="s">
        <v>87</v>
      </c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 t="s">
        <v>19</v>
      </c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>
        <f>AB12+AB21</f>
        <v>-1100</v>
      </c>
    </row>
    <row r="25" spans="1:29" x14ac:dyDescent="0.25">
      <c r="A25" s="3" t="s">
        <v>20</v>
      </c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>
        <v>-550</v>
      </c>
    </row>
    <row r="26" spans="1:29" x14ac:dyDescent="0.25">
      <c r="A26" s="3" t="s">
        <v>21</v>
      </c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>
        <v>-55</v>
      </c>
    </row>
    <row r="27" spans="1:29" x14ac:dyDescent="0.25">
      <c r="A27" s="3" t="s">
        <v>22</v>
      </c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>
        <v>-12.53</v>
      </c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  <row r="174" spans="1:28" x14ac:dyDescent="0.25">
      <c r="A174" s="1"/>
      <c r="B174" s="1"/>
      <c r="C174" s="1"/>
      <c r="D174" s="1"/>
      <c r="E174" s="11"/>
      <c r="F174" s="11"/>
      <c r="G174" s="1"/>
      <c r="H174" s="1"/>
      <c r="I174" s="1"/>
      <c r="J174" s="5"/>
      <c r="K174" s="5"/>
      <c r="L174" s="3"/>
      <c r="M174" s="1"/>
      <c r="N174" s="1"/>
      <c r="O174" s="1"/>
      <c r="P174" s="5"/>
      <c r="Q174" s="5"/>
      <c r="R174" s="3"/>
      <c r="S174" s="1"/>
      <c r="T174" s="1"/>
      <c r="U174" s="1"/>
      <c r="V174" s="5"/>
      <c r="W174" s="5"/>
      <c r="X174" s="7"/>
      <c r="Y174" s="5"/>
      <c r="Z174" s="11"/>
      <c r="AA174" s="11"/>
      <c r="AB174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DE284-C072-4760-9E52-37F700AA30F6}">
  <dimension ref="A1:AC172"/>
  <sheetViews>
    <sheetView workbookViewId="0">
      <selection activeCell="G28" sqref="G28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42578125" style="38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445</v>
      </c>
      <c r="B1" s="1"/>
      <c r="C1" s="1"/>
      <c r="D1" s="56">
        <v>2022</v>
      </c>
      <c r="E1" s="57"/>
      <c r="F1" s="52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446</v>
      </c>
      <c r="B3" s="3" t="s">
        <v>447</v>
      </c>
      <c r="C3" s="3" t="s">
        <v>131</v>
      </c>
      <c r="D3" s="3">
        <v>160</v>
      </c>
      <c r="E3" s="12">
        <v>196000</v>
      </c>
      <c r="F3" s="12"/>
      <c r="G3" s="3">
        <v>155.9213</v>
      </c>
      <c r="H3" s="3" t="s">
        <v>93</v>
      </c>
      <c r="I3" s="3">
        <v>81.311000000000007</v>
      </c>
      <c r="J3" s="7">
        <v>1201</v>
      </c>
      <c r="K3" s="7">
        <f>I3*J3</f>
        <v>97654.511000000013</v>
      </c>
      <c r="L3" s="3"/>
      <c r="M3" s="3"/>
      <c r="N3" s="3"/>
      <c r="O3" s="3"/>
      <c r="P3" s="7"/>
      <c r="Q3" s="7"/>
      <c r="R3" s="3"/>
      <c r="S3" s="3">
        <v>4.0787000000000004</v>
      </c>
      <c r="T3" s="3" t="s">
        <v>93</v>
      </c>
      <c r="U3" s="3">
        <v>2.0146999999999999</v>
      </c>
      <c r="V3" s="7">
        <v>96.97</v>
      </c>
      <c r="W3" s="7">
        <f>U3*V3</f>
        <v>195.36545899999999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95</v>
      </c>
      <c r="I4" s="3">
        <v>9.7434999999999992</v>
      </c>
      <c r="J4" s="7">
        <v>704</v>
      </c>
      <c r="K4" s="7">
        <f t="shared" ref="K4:K6" si="0">I4*J4</f>
        <v>6859.4239999999991</v>
      </c>
      <c r="L4" s="3"/>
      <c r="M4" s="3"/>
      <c r="N4" s="3"/>
      <c r="O4" s="3"/>
      <c r="P4" s="7"/>
      <c r="Q4" s="7"/>
      <c r="R4" s="3"/>
      <c r="S4" s="3"/>
      <c r="T4" s="3" t="s">
        <v>122</v>
      </c>
      <c r="U4" s="14">
        <v>2.0640000000000001</v>
      </c>
      <c r="V4" s="7">
        <v>96.97</v>
      </c>
      <c r="W4" s="7">
        <f>U4*V4</f>
        <v>200.14608000000001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122</v>
      </c>
      <c r="I5" s="3">
        <v>59.8735</v>
      </c>
      <c r="J5" s="7">
        <v>1325</v>
      </c>
      <c r="K5" s="7">
        <f t="shared" si="0"/>
        <v>79332.387499999997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96</v>
      </c>
      <c r="I6" s="3">
        <v>4.9932999999999996</v>
      </c>
      <c r="J6" s="7">
        <v>1077</v>
      </c>
      <c r="K6" s="7">
        <f t="shared" si="0"/>
        <v>5377.7840999999999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>
        <f>SUM(I3:I6)</f>
        <v>155.9213</v>
      </c>
      <c r="J7" s="7"/>
      <c r="K7" s="7">
        <f>SUM(K3:K6)</f>
        <v>189224.1066</v>
      </c>
      <c r="L7" s="3"/>
      <c r="M7" s="3"/>
      <c r="N7" s="3"/>
      <c r="O7" s="3"/>
      <c r="P7" s="7"/>
      <c r="Q7" s="7"/>
      <c r="R7" s="3"/>
      <c r="S7" s="3"/>
      <c r="T7" s="3"/>
      <c r="U7" s="14">
        <f>U3+U4</f>
        <v>4.0786999999999995</v>
      </c>
      <c r="V7" s="7"/>
      <c r="W7" s="7">
        <f>W3+W4</f>
        <v>395.51153899999997</v>
      </c>
      <c r="X7" s="7"/>
      <c r="Y7" s="7">
        <f>K7+W7</f>
        <v>189619.618139</v>
      </c>
      <c r="Z7" s="12">
        <v>189600</v>
      </c>
      <c r="AA7" s="12">
        <v>196000</v>
      </c>
      <c r="AB7" s="12">
        <f>Z7-AA7</f>
        <v>-6400</v>
      </c>
    </row>
    <row r="8" spans="1:29" x14ac:dyDescent="0.25">
      <c r="A8" s="29"/>
      <c r="B8" s="29"/>
      <c r="C8" s="29"/>
      <c r="D8" s="29"/>
      <c r="E8" s="33"/>
      <c r="F8" s="33"/>
      <c r="G8" s="29"/>
      <c r="H8" s="29"/>
      <c r="I8" s="29"/>
      <c r="J8" s="19"/>
      <c r="K8" s="19"/>
      <c r="L8" s="29"/>
      <c r="M8" s="29"/>
      <c r="N8" s="29"/>
      <c r="O8" s="29"/>
      <c r="P8" s="19"/>
      <c r="Q8" s="19"/>
      <c r="R8" s="29"/>
      <c r="S8" s="29"/>
      <c r="T8" s="29"/>
      <c r="U8" s="34"/>
      <c r="V8" s="19"/>
      <c r="W8" s="19"/>
      <c r="X8" s="19"/>
      <c r="Y8" s="19"/>
      <c r="Z8" s="33"/>
      <c r="AA8" s="33"/>
      <c r="AB8" s="33"/>
    </row>
    <row r="9" spans="1:29" x14ac:dyDescent="0.25">
      <c r="A9" s="3" t="s">
        <v>36</v>
      </c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 t="s">
        <v>19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 t="s">
        <v>20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>
        <v>-6400</v>
      </c>
    </row>
    <row r="12" spans="1:29" x14ac:dyDescent="0.25">
      <c r="A12" s="3" t="s">
        <v>21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v>-3200</v>
      </c>
    </row>
    <row r="13" spans="1:29" x14ac:dyDescent="0.25">
      <c r="A13" s="3" t="s">
        <v>22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v>-320</v>
      </c>
    </row>
    <row r="14" spans="1:29" x14ac:dyDescent="0.25">
      <c r="A14" s="3"/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AB13*0.2012</f>
        <v>-64.384</v>
      </c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2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2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2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2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2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2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2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2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2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2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2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2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2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2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2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2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2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2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2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2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2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2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2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2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2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2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2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2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2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2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2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2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2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2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276F1-5F84-451C-A96F-35B7213A9530}">
  <dimension ref="A1:AC170"/>
  <sheetViews>
    <sheetView workbookViewId="0">
      <selection activeCell="I20" sqref="I20"/>
    </sheetView>
  </sheetViews>
  <sheetFormatPr defaultRowHeight="15" x14ac:dyDescent="0.25"/>
  <cols>
    <col min="1" max="1" width="20.28515625" customWidth="1"/>
    <col min="2" max="2" width="17.85546875" customWidth="1"/>
    <col min="3" max="3" width="13.85546875" customWidth="1"/>
    <col min="5" max="5" width="10.140625" style="9" bestFit="1" customWidth="1"/>
    <col min="6" max="6" width="4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28515625" style="8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448</v>
      </c>
      <c r="B1" s="53" t="s">
        <v>449</v>
      </c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450</v>
      </c>
      <c r="B3" s="3" t="s">
        <v>451</v>
      </c>
      <c r="C3" s="3" t="s">
        <v>92</v>
      </c>
      <c r="D3" s="3">
        <v>157.72999999999999</v>
      </c>
      <c r="E3" s="12">
        <v>81800</v>
      </c>
      <c r="F3" s="12"/>
      <c r="G3" s="3">
        <v>80.718100000000007</v>
      </c>
      <c r="H3" s="3" t="s">
        <v>93</v>
      </c>
      <c r="I3" s="3">
        <v>21.574999999999999</v>
      </c>
      <c r="J3" s="7">
        <v>1201</v>
      </c>
      <c r="K3" s="7">
        <f>I3*J3</f>
        <v>25911.575000000001</v>
      </c>
      <c r="L3" s="3"/>
      <c r="M3" s="3"/>
      <c r="N3" s="3"/>
      <c r="O3" s="3"/>
      <c r="P3" s="7"/>
      <c r="Q3" s="7"/>
      <c r="R3" s="3"/>
      <c r="S3" s="3">
        <v>77.011899999999997</v>
      </c>
      <c r="T3" s="3" t="s">
        <v>93</v>
      </c>
      <c r="U3" s="3">
        <v>31.233799999999999</v>
      </c>
      <c r="V3" s="7">
        <v>96.97</v>
      </c>
      <c r="W3" s="7">
        <f>U3*V3</f>
        <v>3028.7415859999996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95</v>
      </c>
      <c r="I4" s="3">
        <v>2.29E-2</v>
      </c>
      <c r="J4" s="7">
        <v>704</v>
      </c>
      <c r="K4" s="7">
        <f t="shared" ref="K4:K8" si="0">I4*J4</f>
        <v>16.121600000000001</v>
      </c>
      <c r="L4" s="3"/>
      <c r="M4" s="3"/>
      <c r="N4" s="3"/>
      <c r="O4" s="3"/>
      <c r="P4" s="7"/>
      <c r="Q4" s="7"/>
      <c r="R4" s="3"/>
      <c r="S4" s="3"/>
      <c r="T4" s="3" t="s">
        <v>95</v>
      </c>
      <c r="U4" s="14">
        <v>6.8528000000000002</v>
      </c>
      <c r="V4" s="7">
        <v>96.97</v>
      </c>
      <c r="W4" s="7">
        <f t="shared" ref="W4:W9" si="1">U4*V4</f>
        <v>664.51601600000004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122</v>
      </c>
      <c r="I5" s="3">
        <v>25.628799999999998</v>
      </c>
      <c r="J5" s="7">
        <v>1325</v>
      </c>
      <c r="K5" s="7">
        <f t="shared" si="0"/>
        <v>33958.159999999996</v>
      </c>
      <c r="L5" s="3"/>
      <c r="M5" s="3"/>
      <c r="N5" s="3"/>
      <c r="O5" s="3"/>
      <c r="P5" s="7"/>
      <c r="Q5" s="7"/>
      <c r="R5" s="3"/>
      <c r="S5" s="3"/>
      <c r="T5" s="3" t="s">
        <v>122</v>
      </c>
      <c r="U5" s="14">
        <v>7.3087999999999997</v>
      </c>
      <c r="V5" s="7">
        <v>96.97</v>
      </c>
      <c r="W5" s="7">
        <f t="shared" si="1"/>
        <v>708.73433599999998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100</v>
      </c>
      <c r="I6" s="3">
        <v>9.3376000000000001</v>
      </c>
      <c r="J6" s="7">
        <v>1159</v>
      </c>
      <c r="K6" s="7">
        <f t="shared" si="0"/>
        <v>10822.278399999999</v>
      </c>
      <c r="L6" s="3"/>
      <c r="M6" s="3"/>
      <c r="N6" s="3"/>
      <c r="O6" s="3"/>
      <c r="P6" s="7"/>
      <c r="Q6" s="7"/>
      <c r="R6" s="3"/>
      <c r="S6" s="3"/>
      <c r="T6" s="3" t="s">
        <v>100</v>
      </c>
      <c r="U6" s="14">
        <v>1.8286</v>
      </c>
      <c r="V6" s="7">
        <v>96.97</v>
      </c>
      <c r="W6" s="7">
        <f t="shared" si="1"/>
        <v>177.31934200000001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18.612400000000001</v>
      </c>
      <c r="J7" s="7">
        <v>1077</v>
      </c>
      <c r="K7" s="7">
        <f t="shared" si="0"/>
        <v>20045.554800000002</v>
      </c>
      <c r="L7" s="3"/>
      <c r="M7" s="3"/>
      <c r="N7" s="3"/>
      <c r="O7" s="3"/>
      <c r="P7" s="7"/>
      <c r="Q7" s="7"/>
      <c r="R7" s="3"/>
      <c r="S7" s="3"/>
      <c r="T7" s="3" t="s">
        <v>96</v>
      </c>
      <c r="U7" s="14">
        <v>4.4451000000000001</v>
      </c>
      <c r="V7" s="7">
        <v>96.97</v>
      </c>
      <c r="W7" s="7">
        <f t="shared" si="1"/>
        <v>431.04134699999997</v>
      </c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275</v>
      </c>
      <c r="I8" s="3">
        <v>5.5414000000000003</v>
      </c>
      <c r="J8" s="7">
        <v>718</v>
      </c>
      <c r="K8" s="7">
        <f t="shared" si="0"/>
        <v>3978.7252000000003</v>
      </c>
      <c r="L8" s="3"/>
      <c r="M8" s="3"/>
      <c r="N8" s="3"/>
      <c r="O8" s="3"/>
      <c r="P8" s="7"/>
      <c r="Q8" s="7"/>
      <c r="R8" s="3"/>
      <c r="S8" s="3"/>
      <c r="T8" s="3" t="s">
        <v>188</v>
      </c>
      <c r="U8" s="14">
        <v>1.4200000000000001E-2</v>
      </c>
      <c r="V8" s="7">
        <v>96.97</v>
      </c>
      <c r="W8" s="7">
        <f t="shared" si="1"/>
        <v>1.3769740000000001</v>
      </c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80.718099999999993</v>
      </c>
      <c r="J9" s="7"/>
      <c r="K9" s="7">
        <f>SUM(K3:K8)</f>
        <v>94732.414999999994</v>
      </c>
      <c r="L9" s="3"/>
      <c r="M9" s="3"/>
      <c r="N9" s="3"/>
      <c r="O9" s="3"/>
      <c r="P9" s="7"/>
      <c r="Q9" s="7"/>
      <c r="R9" s="3"/>
      <c r="S9" s="3"/>
      <c r="T9" s="3" t="s">
        <v>63</v>
      </c>
      <c r="U9" s="14">
        <v>25.328600000000002</v>
      </c>
      <c r="V9" s="7">
        <v>96.97</v>
      </c>
      <c r="W9" s="7">
        <f t="shared" si="1"/>
        <v>2456.1143420000003</v>
      </c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/>
      <c r="I10" s="3">
        <v>80.718100000000007</v>
      </c>
      <c r="J10" s="7"/>
      <c r="K10" s="7">
        <v>94732.42</v>
      </c>
      <c r="L10" s="3"/>
      <c r="M10" s="3"/>
      <c r="N10" s="3"/>
      <c r="O10" s="3"/>
      <c r="P10" s="7"/>
      <c r="Q10" s="7"/>
      <c r="R10" s="3"/>
      <c r="S10" s="3"/>
      <c r="T10" s="3"/>
      <c r="U10" s="14">
        <f>SUM(U3:U9)</f>
        <v>77.011899999999997</v>
      </c>
      <c r="V10" s="7"/>
      <c r="W10" s="7">
        <f>SUM(W3:W9)</f>
        <v>7467.8439429999999</v>
      </c>
      <c r="X10" s="7"/>
      <c r="Y10" s="7">
        <f>K10+W10</f>
        <v>102200.263943</v>
      </c>
      <c r="Z10" s="12">
        <v>102200</v>
      </c>
      <c r="AA10" s="12">
        <v>81800</v>
      </c>
      <c r="AB10" s="12">
        <f>Y10-AA10</f>
        <v>20400.263942999998</v>
      </c>
    </row>
    <row r="11" spans="1:28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8" x14ac:dyDescent="0.25">
      <c r="A12" s="3" t="s">
        <v>452</v>
      </c>
      <c r="B12" s="3" t="s">
        <v>453</v>
      </c>
      <c r="C12" s="3" t="s">
        <v>105</v>
      </c>
      <c r="D12" s="3">
        <v>158.85</v>
      </c>
      <c r="E12" s="12">
        <v>54000</v>
      </c>
      <c r="F12" s="12"/>
      <c r="G12" s="3">
        <v>42.467300000000002</v>
      </c>
      <c r="H12" s="3" t="s">
        <v>97</v>
      </c>
      <c r="I12" s="3">
        <v>1.2251000000000001</v>
      </c>
      <c r="J12" s="7">
        <v>897</v>
      </c>
      <c r="K12" s="7">
        <f>I12*J12</f>
        <v>1098.9147</v>
      </c>
      <c r="L12" s="3"/>
      <c r="M12" s="3">
        <v>90.161500000000004</v>
      </c>
      <c r="N12" s="3" t="s">
        <v>101</v>
      </c>
      <c r="O12" s="3">
        <v>14.92</v>
      </c>
      <c r="P12" s="7">
        <v>196</v>
      </c>
      <c r="Q12" s="7">
        <f>O12*P12</f>
        <v>2924.32</v>
      </c>
      <c r="R12" s="3"/>
      <c r="S12" s="3">
        <v>26.2212</v>
      </c>
      <c r="T12" s="3" t="s">
        <v>93</v>
      </c>
      <c r="U12" s="3">
        <v>1.3875</v>
      </c>
      <c r="V12" s="7">
        <v>96.97</v>
      </c>
      <c r="W12" s="7">
        <f>U12*V12</f>
        <v>134.545875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122</v>
      </c>
      <c r="I13" s="3">
        <v>0.1953</v>
      </c>
      <c r="J13" s="7">
        <v>1325</v>
      </c>
      <c r="K13" s="7">
        <f t="shared" ref="K13:K17" si="2">I13*J13</f>
        <v>258.77249999999998</v>
      </c>
      <c r="L13" s="3"/>
      <c r="M13" s="3"/>
      <c r="N13" s="3" t="s">
        <v>102</v>
      </c>
      <c r="O13" s="3">
        <v>53.853400000000001</v>
      </c>
      <c r="P13" s="7">
        <v>196</v>
      </c>
      <c r="Q13" s="7">
        <f t="shared" ref="Q13:Q17" si="3">O13*P13</f>
        <v>10555.2664</v>
      </c>
      <c r="R13" s="3"/>
      <c r="S13" s="3"/>
      <c r="T13" s="3" t="s">
        <v>97</v>
      </c>
      <c r="U13" s="3">
        <v>0.25580000000000003</v>
      </c>
      <c r="V13" s="7">
        <v>96.97</v>
      </c>
      <c r="W13" s="7">
        <f t="shared" ref="W13:W21" si="4">U13*V13</f>
        <v>24.804926000000002</v>
      </c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101</v>
      </c>
      <c r="I14" s="3">
        <v>7.5083000000000002</v>
      </c>
      <c r="J14" s="7">
        <v>856</v>
      </c>
      <c r="K14" s="7">
        <f t="shared" si="2"/>
        <v>6427.1048000000001</v>
      </c>
      <c r="L14" s="3"/>
      <c r="M14" s="3"/>
      <c r="N14" s="3" t="s">
        <v>410</v>
      </c>
      <c r="O14" s="3">
        <v>15.7639</v>
      </c>
      <c r="P14" s="7">
        <v>196</v>
      </c>
      <c r="Q14" s="7">
        <f t="shared" si="3"/>
        <v>3089.7244000000001</v>
      </c>
      <c r="R14" s="3"/>
      <c r="S14" s="3"/>
      <c r="T14" s="3" t="s">
        <v>122</v>
      </c>
      <c r="U14" s="3">
        <v>0.19650000000000001</v>
      </c>
      <c r="V14" s="7">
        <v>96.97</v>
      </c>
      <c r="W14" s="7">
        <f t="shared" si="4"/>
        <v>19.054605000000002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102</v>
      </c>
      <c r="I15" s="3">
        <v>12.4261</v>
      </c>
      <c r="J15" s="7">
        <v>625</v>
      </c>
      <c r="K15" s="7">
        <f t="shared" si="2"/>
        <v>7766.3125</v>
      </c>
      <c r="L15" s="3"/>
      <c r="M15" s="3"/>
      <c r="N15" s="3" t="s">
        <v>96</v>
      </c>
      <c r="O15" s="3">
        <v>2.2382</v>
      </c>
      <c r="P15" s="7">
        <v>196</v>
      </c>
      <c r="Q15" s="7">
        <f t="shared" si="3"/>
        <v>438.68720000000002</v>
      </c>
      <c r="R15" s="3"/>
      <c r="S15" s="3"/>
      <c r="T15" s="3" t="s">
        <v>101</v>
      </c>
      <c r="U15" s="3">
        <v>1.8693</v>
      </c>
      <c r="V15" s="7">
        <v>96.97</v>
      </c>
      <c r="W15" s="7">
        <f t="shared" si="4"/>
        <v>181.26602099999999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96</v>
      </c>
      <c r="I16" s="3">
        <v>20.302700000000002</v>
      </c>
      <c r="J16" s="7">
        <v>1077</v>
      </c>
      <c r="K16" s="7">
        <f t="shared" si="2"/>
        <v>21866.007900000001</v>
      </c>
      <c r="L16" s="3"/>
      <c r="M16" s="3"/>
      <c r="N16" s="3" t="s">
        <v>142</v>
      </c>
      <c r="O16" s="3">
        <v>3.343</v>
      </c>
      <c r="P16" s="7">
        <v>196</v>
      </c>
      <c r="Q16" s="7">
        <f t="shared" si="3"/>
        <v>655.22799999999995</v>
      </c>
      <c r="R16" s="3"/>
      <c r="S16" s="3"/>
      <c r="T16" s="3" t="s">
        <v>101</v>
      </c>
      <c r="U16" s="3">
        <v>1.7625999999999999</v>
      </c>
      <c r="V16" s="7">
        <v>96.97</v>
      </c>
      <c r="W16" s="7">
        <f t="shared" si="4"/>
        <v>170.91932199999999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454</v>
      </c>
      <c r="I17" s="3">
        <v>0.80979999999999996</v>
      </c>
      <c r="J17" s="7">
        <v>455</v>
      </c>
      <c r="K17" s="7">
        <f t="shared" si="2"/>
        <v>368.459</v>
      </c>
      <c r="L17" s="3"/>
      <c r="M17" s="3"/>
      <c r="N17" s="3" t="s">
        <v>63</v>
      </c>
      <c r="O17" s="3">
        <v>7.0999999999999994E-2</v>
      </c>
      <c r="P17" s="7">
        <v>196</v>
      </c>
      <c r="Q17" s="7">
        <f t="shared" si="3"/>
        <v>13.915999999999999</v>
      </c>
      <c r="R17" s="3"/>
      <c r="S17" s="3"/>
      <c r="T17" s="3" t="s">
        <v>410</v>
      </c>
      <c r="U17" s="3">
        <v>0.51149999999999995</v>
      </c>
      <c r="V17" s="7">
        <v>96.97</v>
      </c>
      <c r="W17" s="7">
        <f t="shared" si="4"/>
        <v>49.600154999999994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 t="s">
        <v>96</v>
      </c>
      <c r="U18" s="3">
        <v>5.8497000000000003</v>
      </c>
      <c r="V18" s="7">
        <v>96.97</v>
      </c>
      <c r="W18" s="7">
        <f t="shared" si="4"/>
        <v>567.245409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 t="s">
        <v>454</v>
      </c>
      <c r="U19" s="3">
        <v>0.31780000000000003</v>
      </c>
      <c r="V19" s="7">
        <v>96.97</v>
      </c>
      <c r="W19" s="7">
        <f t="shared" si="4"/>
        <v>30.817066000000001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 t="s">
        <v>142</v>
      </c>
      <c r="U20" s="3">
        <v>6.4560000000000004</v>
      </c>
      <c r="V20" s="7">
        <v>96.97</v>
      </c>
      <c r="W20" s="7">
        <f t="shared" si="4"/>
        <v>626.03832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 t="s">
        <v>63</v>
      </c>
      <c r="U21" s="3">
        <v>7.6144999999999996</v>
      </c>
      <c r="V21" s="7">
        <v>96.97</v>
      </c>
      <c r="W21" s="7">
        <f t="shared" si="4"/>
        <v>738.37806499999999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>
        <f>SUM(I12:I17)</f>
        <v>42.467300000000002</v>
      </c>
      <c r="J22" s="7"/>
      <c r="K22" s="7">
        <f>SUM(K12:K17)</f>
        <v>37785.571400000001</v>
      </c>
      <c r="L22" s="3"/>
      <c r="M22" s="3"/>
      <c r="N22" s="3"/>
      <c r="O22" s="3">
        <f>SUM(O12:O17)</f>
        <v>90.189499999999995</v>
      </c>
      <c r="P22" s="7"/>
      <c r="Q22" s="7">
        <f>SUM(Q12:Q17)</f>
        <v>17677.142</v>
      </c>
      <c r="R22" s="3"/>
      <c r="S22" s="3"/>
      <c r="T22" s="3"/>
      <c r="U22" s="3">
        <f>SUM(U12:U21)</f>
        <v>26.2212</v>
      </c>
      <c r="V22" s="7"/>
      <c r="W22" s="7">
        <f>SUM(W12:W21)</f>
        <v>2542.6697639999998</v>
      </c>
      <c r="X22" s="7"/>
      <c r="Y22" s="7">
        <f>K22+Q22+W22</f>
        <v>58005.383163999999</v>
      </c>
      <c r="Z22" s="12">
        <v>58000</v>
      </c>
      <c r="AA22" s="12">
        <v>54000</v>
      </c>
      <c r="AB22" s="12">
        <f>Z22-AA22</f>
        <v>4000</v>
      </c>
    </row>
    <row r="23" spans="1:28" x14ac:dyDescent="0.25">
      <c r="A23" s="29"/>
      <c r="B23" s="29"/>
      <c r="C23" s="29"/>
      <c r="D23" s="29"/>
      <c r="E23" s="33"/>
      <c r="F23" s="33"/>
      <c r="G23" s="29"/>
      <c r="H23" s="29"/>
      <c r="I23" s="29"/>
      <c r="J23" s="19"/>
      <c r="K23" s="19"/>
      <c r="L23" s="29"/>
      <c r="M23" s="29"/>
      <c r="N23" s="29"/>
      <c r="O23" s="29"/>
      <c r="P23" s="19"/>
      <c r="Q23" s="19"/>
      <c r="R23" s="29"/>
      <c r="S23" s="29"/>
      <c r="T23" s="29"/>
      <c r="U23" s="29"/>
      <c r="V23" s="19"/>
      <c r="W23" s="19"/>
      <c r="X23" s="19"/>
      <c r="Y23" s="19"/>
      <c r="Z23" s="33"/>
      <c r="AA23" s="33"/>
      <c r="AB23" s="33"/>
    </row>
    <row r="24" spans="1:28" x14ac:dyDescent="0.25">
      <c r="A24" s="3" t="s">
        <v>455</v>
      </c>
      <c r="B24" s="3" t="s">
        <v>456</v>
      </c>
      <c r="C24" s="3" t="s">
        <v>105</v>
      </c>
      <c r="D24" s="3">
        <v>160</v>
      </c>
      <c r="E24" s="12">
        <v>132500</v>
      </c>
      <c r="F24" s="12"/>
      <c r="G24" s="3">
        <v>137.83519999999999</v>
      </c>
      <c r="H24" s="3" t="s">
        <v>93</v>
      </c>
      <c r="I24" s="3">
        <v>4.4238</v>
      </c>
      <c r="J24" s="7">
        <v>1201</v>
      </c>
      <c r="K24" s="7">
        <f>I24*J24</f>
        <v>5312.9838</v>
      </c>
      <c r="L24" s="3"/>
      <c r="M24" s="3"/>
      <c r="N24" s="3"/>
      <c r="O24" s="3"/>
      <c r="P24" s="7"/>
      <c r="Q24" s="7"/>
      <c r="R24" s="3"/>
      <c r="S24" s="3">
        <v>22.1648</v>
      </c>
      <c r="T24" s="3" t="s">
        <v>93</v>
      </c>
      <c r="U24" s="3">
        <v>1.7285999999999999</v>
      </c>
      <c r="V24" s="7">
        <v>96.97</v>
      </c>
      <c r="W24" s="7">
        <f>U24*V24</f>
        <v>167.622342</v>
      </c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97</v>
      </c>
      <c r="I25" s="3">
        <v>4.4625000000000004</v>
      </c>
      <c r="J25" s="7">
        <v>897</v>
      </c>
      <c r="K25" s="7">
        <f t="shared" ref="K25:K34" si="5">I25*J25</f>
        <v>4002.8625000000002</v>
      </c>
      <c r="L25" s="3"/>
      <c r="M25" s="3"/>
      <c r="N25" s="3"/>
      <c r="O25" s="3"/>
      <c r="P25" s="7"/>
      <c r="Q25" s="7"/>
      <c r="R25" s="3"/>
      <c r="S25" s="3"/>
      <c r="T25" s="3" t="s">
        <v>97</v>
      </c>
      <c r="U25" s="3">
        <v>5.8680000000000003</v>
      </c>
      <c r="V25" s="7">
        <v>96.97</v>
      </c>
      <c r="W25" s="7">
        <f t="shared" ref="W25:W33" si="6">U25*V25</f>
        <v>569.01995999999997</v>
      </c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 t="s">
        <v>122</v>
      </c>
      <c r="I26" s="3">
        <v>25.395099999999999</v>
      </c>
      <c r="J26" s="7">
        <v>1325</v>
      </c>
      <c r="K26" s="7">
        <f t="shared" si="5"/>
        <v>33648.5075</v>
      </c>
      <c r="L26" s="3"/>
      <c r="M26" s="3"/>
      <c r="N26" s="3"/>
      <c r="O26" s="3"/>
      <c r="P26" s="7"/>
      <c r="Q26" s="7"/>
      <c r="R26" s="3"/>
      <c r="S26" s="3"/>
      <c r="T26" s="3" t="s">
        <v>122</v>
      </c>
      <c r="U26" s="3">
        <v>1.1284000000000001</v>
      </c>
      <c r="V26" s="7">
        <v>96.97</v>
      </c>
      <c r="W26" s="7">
        <f t="shared" si="6"/>
        <v>109.42094800000001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100</v>
      </c>
      <c r="I27" s="3">
        <v>4.5803000000000003</v>
      </c>
      <c r="J27" s="7">
        <v>1159</v>
      </c>
      <c r="K27" s="7">
        <f t="shared" si="5"/>
        <v>5308.5677000000005</v>
      </c>
      <c r="L27" s="3"/>
      <c r="M27" s="3"/>
      <c r="N27" s="3"/>
      <c r="O27" s="3"/>
      <c r="P27" s="7"/>
      <c r="Q27" s="7"/>
      <c r="R27" s="3"/>
      <c r="S27" s="3"/>
      <c r="T27" s="3" t="s">
        <v>101</v>
      </c>
      <c r="U27" s="3">
        <v>2.9946999999999999</v>
      </c>
      <c r="V27" s="7">
        <v>96.97</v>
      </c>
      <c r="W27" s="7">
        <f t="shared" si="6"/>
        <v>290.39605899999998</v>
      </c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101</v>
      </c>
      <c r="I28" s="3">
        <v>25.359300000000001</v>
      </c>
      <c r="J28" s="7">
        <v>856</v>
      </c>
      <c r="K28" s="7">
        <f t="shared" si="5"/>
        <v>21707.560799999999</v>
      </c>
      <c r="L28" s="3"/>
      <c r="M28" s="3"/>
      <c r="N28" s="3"/>
      <c r="O28" s="3"/>
      <c r="P28" s="7"/>
      <c r="Q28" s="7"/>
      <c r="R28" s="3"/>
      <c r="S28" s="3"/>
      <c r="T28" s="3" t="s">
        <v>102</v>
      </c>
      <c r="U28" s="3">
        <v>0.83020000000000005</v>
      </c>
      <c r="V28" s="7">
        <v>96.97</v>
      </c>
      <c r="W28" s="7">
        <f t="shared" si="6"/>
        <v>80.504494000000008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102</v>
      </c>
      <c r="I29" s="3">
        <v>11.4521</v>
      </c>
      <c r="J29" s="7">
        <v>635</v>
      </c>
      <c r="K29" s="7">
        <f t="shared" si="5"/>
        <v>7272.0834999999997</v>
      </c>
      <c r="L29" s="3"/>
      <c r="M29" s="3"/>
      <c r="N29" s="3"/>
      <c r="O29" s="3"/>
      <c r="P29" s="7"/>
      <c r="Q29" s="7"/>
      <c r="R29" s="3"/>
      <c r="S29" s="3"/>
      <c r="T29" s="3" t="s">
        <v>96</v>
      </c>
      <c r="U29" s="3">
        <v>2.0634999999999999</v>
      </c>
      <c r="V29" s="7">
        <v>96.97</v>
      </c>
      <c r="W29" s="7">
        <f t="shared" si="6"/>
        <v>200.09759499999998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96</v>
      </c>
      <c r="I30" s="3">
        <v>48.075400000000002</v>
      </c>
      <c r="J30" s="7">
        <v>1077</v>
      </c>
      <c r="K30" s="7">
        <f t="shared" si="5"/>
        <v>51777.205800000003</v>
      </c>
      <c r="L30" s="3"/>
      <c r="M30" s="3"/>
      <c r="N30" s="3"/>
      <c r="O30" s="3"/>
      <c r="P30" s="7"/>
      <c r="Q30" s="7"/>
      <c r="R30" s="3"/>
      <c r="S30" s="3"/>
      <c r="T30" s="3" t="s">
        <v>142</v>
      </c>
      <c r="U30" s="3">
        <v>7.85E-2</v>
      </c>
      <c r="V30" s="7">
        <v>96.97</v>
      </c>
      <c r="W30" s="7">
        <f t="shared" si="6"/>
        <v>7.6121449999999999</v>
      </c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 t="s">
        <v>142</v>
      </c>
      <c r="I31" s="3">
        <v>4.0852000000000004</v>
      </c>
      <c r="J31" s="7">
        <v>649</v>
      </c>
      <c r="K31" s="7">
        <f t="shared" si="5"/>
        <v>2651.2948000000001</v>
      </c>
      <c r="L31" s="3"/>
      <c r="M31" s="3"/>
      <c r="N31" s="3"/>
      <c r="O31" s="3"/>
      <c r="P31" s="7"/>
      <c r="Q31" s="7"/>
      <c r="R31" s="3"/>
      <c r="S31" s="3"/>
      <c r="T31" s="3" t="s">
        <v>32</v>
      </c>
      <c r="U31" s="3">
        <v>1.8367</v>
      </c>
      <c r="V31" s="7">
        <v>96.97</v>
      </c>
      <c r="W31" s="7">
        <f t="shared" si="6"/>
        <v>178.10479899999999</v>
      </c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 t="s">
        <v>457</v>
      </c>
      <c r="I32" s="3">
        <v>7.5934999999999997</v>
      </c>
      <c r="J32" s="7">
        <v>1077</v>
      </c>
      <c r="K32" s="7">
        <f t="shared" si="5"/>
        <v>8178.1994999999997</v>
      </c>
      <c r="L32" s="3"/>
      <c r="M32" s="3"/>
      <c r="N32" s="3"/>
      <c r="O32" s="3"/>
      <c r="P32" s="7"/>
      <c r="Q32" s="7"/>
      <c r="R32" s="3"/>
      <c r="S32" s="3"/>
      <c r="T32" s="3" t="s">
        <v>274</v>
      </c>
      <c r="U32" s="3">
        <v>6.6500000000000004E-2</v>
      </c>
      <c r="V32" s="7">
        <v>96.97</v>
      </c>
      <c r="W32" s="7">
        <f t="shared" si="6"/>
        <v>6.4485049999999999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274</v>
      </c>
      <c r="I33" s="3">
        <v>3.5799999999999998E-2</v>
      </c>
      <c r="J33" s="7">
        <v>980</v>
      </c>
      <c r="K33" s="7">
        <f t="shared" si="5"/>
        <v>35.083999999999996</v>
      </c>
      <c r="L33" s="3"/>
      <c r="M33" s="3"/>
      <c r="N33" s="3"/>
      <c r="O33" s="3"/>
      <c r="P33" s="7"/>
      <c r="Q33" s="7"/>
      <c r="R33" s="3"/>
      <c r="S33" s="3"/>
      <c r="T33" s="3" t="s">
        <v>63</v>
      </c>
      <c r="U33" s="3">
        <v>5.5697000000000001</v>
      </c>
      <c r="V33" s="7">
        <v>96.97</v>
      </c>
      <c r="W33" s="7">
        <f t="shared" si="6"/>
        <v>540.09380899999996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63</v>
      </c>
      <c r="I34" s="3">
        <v>2.3721999999999999</v>
      </c>
      <c r="J34" s="7">
        <v>386</v>
      </c>
      <c r="K34" s="7">
        <f t="shared" si="5"/>
        <v>915.66919999999993</v>
      </c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>
        <f>SUM(I24:I34)</f>
        <v>137.83519999999999</v>
      </c>
      <c r="J35" s="7"/>
      <c r="K35" s="7">
        <f>SUM(K24:K34)</f>
        <v>140810.0191</v>
      </c>
      <c r="L35" s="3"/>
      <c r="M35" s="3"/>
      <c r="N35" s="3"/>
      <c r="O35" s="3"/>
      <c r="P35" s="7"/>
      <c r="Q35" s="7"/>
      <c r="R35" s="3"/>
      <c r="S35" s="3"/>
      <c r="T35" s="3"/>
      <c r="U35" s="3">
        <v>22.1648</v>
      </c>
      <c r="V35" s="7"/>
      <c r="W35" s="7">
        <v>2149.3200000000002</v>
      </c>
      <c r="X35" s="7"/>
      <c r="Y35" s="7">
        <f>K35+W35</f>
        <v>142959.33910000001</v>
      </c>
      <c r="Z35" s="12">
        <v>143000</v>
      </c>
      <c r="AA35" s="12">
        <v>132500</v>
      </c>
      <c r="AB35" s="12">
        <f>Z35-AA35</f>
        <v>10500</v>
      </c>
    </row>
    <row r="36" spans="1:28" s="4" customFormat="1" x14ac:dyDescent="0.25">
      <c r="A36" s="29"/>
      <c r="B36" s="29"/>
      <c r="C36" s="29"/>
      <c r="D36" s="29"/>
      <c r="E36" s="33"/>
      <c r="F36" s="33"/>
      <c r="G36" s="29"/>
      <c r="H36" s="29"/>
      <c r="I36" s="29"/>
      <c r="J36" s="19"/>
      <c r="K36" s="19"/>
      <c r="L36" s="29"/>
      <c r="M36" s="29"/>
      <c r="N36" s="29"/>
      <c r="O36" s="29"/>
      <c r="P36" s="19"/>
      <c r="Q36" s="19"/>
      <c r="R36" s="29"/>
      <c r="S36" s="29"/>
      <c r="T36" s="29"/>
      <c r="U36" s="29"/>
      <c r="V36" s="19"/>
      <c r="W36" s="19"/>
      <c r="X36" s="19"/>
      <c r="Y36" s="19"/>
      <c r="Z36" s="33"/>
      <c r="AA36" s="33"/>
      <c r="AB36" s="33"/>
    </row>
    <row r="37" spans="1:28" x14ac:dyDescent="0.25">
      <c r="A37" s="3" t="s">
        <v>458</v>
      </c>
      <c r="B37" s="3" t="s">
        <v>459</v>
      </c>
      <c r="C37" s="3" t="s">
        <v>105</v>
      </c>
      <c r="D37" s="3">
        <v>158.75</v>
      </c>
      <c r="E37" s="12">
        <v>129300</v>
      </c>
      <c r="F37" s="12"/>
      <c r="G37" s="3">
        <v>120.9288</v>
      </c>
      <c r="H37" s="3" t="s">
        <v>95</v>
      </c>
      <c r="I37" s="3">
        <v>3.3885999999999998</v>
      </c>
      <c r="J37" s="7">
        <v>704</v>
      </c>
      <c r="K37" s="7">
        <f>I37*J37</f>
        <v>2385.5744</v>
      </c>
      <c r="L37" s="3"/>
      <c r="M37" s="3">
        <v>7.0498000000000003</v>
      </c>
      <c r="N37" s="3" t="s">
        <v>93</v>
      </c>
      <c r="O37" s="3">
        <v>2.7E-2</v>
      </c>
      <c r="P37" s="7">
        <v>196</v>
      </c>
      <c r="Q37" s="7">
        <f>O37*P37</f>
        <v>5.2919999999999998</v>
      </c>
      <c r="R37" s="3"/>
      <c r="S37" s="3">
        <v>30.7714</v>
      </c>
      <c r="T37" s="3" t="s">
        <v>93</v>
      </c>
      <c r="U37" s="3">
        <v>5.62E-2</v>
      </c>
      <c r="V37" s="7">
        <v>96.97</v>
      </c>
      <c r="W37" s="7">
        <f>U37*V37</f>
        <v>5.4497140000000002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122</v>
      </c>
      <c r="I38" s="3">
        <v>3.2886000000000002</v>
      </c>
      <c r="J38" s="7">
        <v>1325</v>
      </c>
      <c r="K38" s="7">
        <f t="shared" ref="K38:K43" si="7">I38*J38</f>
        <v>4357.3950000000004</v>
      </c>
      <c r="L38" s="3"/>
      <c r="M38" s="3"/>
      <c r="N38" s="3" t="s">
        <v>100</v>
      </c>
      <c r="O38" s="3">
        <v>0.24060000000000001</v>
      </c>
      <c r="P38" s="7">
        <v>196</v>
      </c>
      <c r="Q38" s="7">
        <f t="shared" ref="Q38:Q40" si="8">O38*P38</f>
        <v>47.157600000000002</v>
      </c>
      <c r="R38" s="3"/>
      <c r="S38" s="3"/>
      <c r="T38" s="3" t="s">
        <v>95</v>
      </c>
      <c r="U38" s="3">
        <v>4.0922999999999998</v>
      </c>
      <c r="V38" s="7">
        <v>96.97</v>
      </c>
      <c r="W38" s="7">
        <f t="shared" ref="W38:W44" si="9">U38*V38</f>
        <v>396.830331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100</v>
      </c>
      <c r="I39" s="3">
        <v>39.440600000000003</v>
      </c>
      <c r="J39" s="7">
        <v>1159</v>
      </c>
      <c r="K39" s="7">
        <f t="shared" si="7"/>
        <v>45711.655400000003</v>
      </c>
      <c r="L39" s="3"/>
      <c r="M39" s="3"/>
      <c r="N39" s="3" t="s">
        <v>96</v>
      </c>
      <c r="O39" s="3">
        <v>6.0113000000000003</v>
      </c>
      <c r="P39" s="7">
        <v>196</v>
      </c>
      <c r="Q39" s="7">
        <f t="shared" si="8"/>
        <v>1178.2148</v>
      </c>
      <c r="R39" s="3"/>
      <c r="S39" s="3"/>
      <c r="T39" s="3" t="s">
        <v>122</v>
      </c>
      <c r="U39" s="3">
        <v>0.43340000000000001</v>
      </c>
      <c r="V39" s="7">
        <v>96.97</v>
      </c>
      <c r="W39" s="7">
        <f t="shared" si="9"/>
        <v>42.026797999999999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101</v>
      </c>
      <c r="I40" s="3">
        <v>13.997400000000001</v>
      </c>
      <c r="J40" s="7">
        <v>856</v>
      </c>
      <c r="K40" s="7">
        <f t="shared" si="7"/>
        <v>11981.7744</v>
      </c>
      <c r="L40" s="3"/>
      <c r="M40" s="3"/>
      <c r="N40" s="3" t="s">
        <v>63</v>
      </c>
      <c r="O40" s="3">
        <v>0.77090000000000003</v>
      </c>
      <c r="P40" s="7">
        <v>196</v>
      </c>
      <c r="Q40" s="7">
        <f t="shared" si="8"/>
        <v>151.09640000000002</v>
      </c>
      <c r="R40" s="3"/>
      <c r="S40" s="3"/>
      <c r="T40" s="3" t="s">
        <v>100</v>
      </c>
      <c r="U40" s="3">
        <v>6.4401999999999999</v>
      </c>
      <c r="V40" s="7">
        <v>96.97</v>
      </c>
      <c r="W40" s="7">
        <f t="shared" si="9"/>
        <v>624.50619399999994</v>
      </c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102</v>
      </c>
      <c r="I41" s="3">
        <v>1.4519</v>
      </c>
      <c r="J41" s="7">
        <v>635</v>
      </c>
      <c r="K41" s="7">
        <f t="shared" si="7"/>
        <v>921.95650000000001</v>
      </c>
      <c r="L41" s="3"/>
      <c r="M41" s="3"/>
      <c r="N41" s="3"/>
      <c r="O41" s="3"/>
      <c r="P41" s="7"/>
      <c r="Q41" s="7"/>
      <c r="R41" s="3"/>
      <c r="S41" s="3"/>
      <c r="T41" s="3" t="s">
        <v>101</v>
      </c>
      <c r="U41" s="3">
        <v>2.7757000000000001</v>
      </c>
      <c r="V41" s="7">
        <v>96.97</v>
      </c>
      <c r="W41" s="7">
        <f t="shared" si="9"/>
        <v>269.159629</v>
      </c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 t="s">
        <v>96</v>
      </c>
      <c r="I42" s="3">
        <v>55.794199999999996</v>
      </c>
      <c r="J42" s="7">
        <v>1077</v>
      </c>
      <c r="K42" s="7">
        <f t="shared" si="7"/>
        <v>60090.353399999993</v>
      </c>
      <c r="L42" s="3"/>
      <c r="M42" s="3"/>
      <c r="N42" s="3"/>
      <c r="O42" s="3"/>
      <c r="P42" s="7"/>
      <c r="Q42" s="7"/>
      <c r="R42" s="3"/>
      <c r="S42" s="3"/>
      <c r="T42" s="3" t="s">
        <v>102</v>
      </c>
      <c r="U42" s="3">
        <v>2.0375999999999999</v>
      </c>
      <c r="V42" s="7">
        <v>96.97</v>
      </c>
      <c r="W42" s="7">
        <f t="shared" si="9"/>
        <v>197.58607199999997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63</v>
      </c>
      <c r="I43" s="3">
        <v>3.5674999999999999</v>
      </c>
      <c r="J43" s="7">
        <v>386</v>
      </c>
      <c r="K43" s="7">
        <f t="shared" si="7"/>
        <v>1377.0550000000001</v>
      </c>
      <c r="L43" s="3"/>
      <c r="M43" s="3"/>
      <c r="N43" s="3"/>
      <c r="O43" s="3"/>
      <c r="P43" s="7"/>
      <c r="Q43" s="7"/>
      <c r="R43" s="3"/>
      <c r="S43" s="3"/>
      <c r="T43" s="3" t="s">
        <v>96</v>
      </c>
      <c r="U43" s="3">
        <v>4.9646999999999997</v>
      </c>
      <c r="V43" s="7">
        <v>96.97</v>
      </c>
      <c r="W43" s="7">
        <f t="shared" si="9"/>
        <v>481.42695899999995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 t="s">
        <v>63</v>
      </c>
      <c r="U44" s="3">
        <v>9.9712999999999994</v>
      </c>
      <c r="V44" s="7">
        <v>96.97</v>
      </c>
      <c r="W44" s="7">
        <f t="shared" si="9"/>
        <v>966.9169609999999</v>
      </c>
      <c r="X44" s="7"/>
      <c r="Y44" s="7"/>
      <c r="Z44" s="12"/>
      <c r="AA44" s="12"/>
      <c r="AB44" s="12"/>
    </row>
    <row r="45" spans="1:28" x14ac:dyDescent="0.25">
      <c r="A45" s="3" t="s">
        <v>145</v>
      </c>
      <c r="B45" s="3"/>
      <c r="C45" s="3"/>
      <c r="D45" s="3"/>
      <c r="E45" s="12"/>
      <c r="F45" s="12"/>
      <c r="G45" s="3"/>
      <c r="H45" s="3"/>
      <c r="I45" s="3">
        <f>SUM(I37:I44)</f>
        <v>120.9288</v>
      </c>
      <c r="J45" s="7"/>
      <c r="K45" s="7">
        <f>SUM(K37:K44)</f>
        <v>126825.7641</v>
      </c>
      <c r="L45" s="3"/>
      <c r="M45" s="3"/>
      <c r="N45" s="3"/>
      <c r="O45" s="3">
        <f>SUM(O37:O40)</f>
        <v>7.0498000000000003</v>
      </c>
      <c r="P45" s="7"/>
      <c r="Q45" s="7">
        <f>SUM(Q37:Q40)</f>
        <v>1381.7608</v>
      </c>
      <c r="R45" s="3"/>
      <c r="S45" s="3"/>
      <c r="T45" s="3"/>
      <c r="U45" s="3">
        <f>SUM(U37:U44)</f>
        <v>30.771399999999996</v>
      </c>
      <c r="V45" s="7"/>
      <c r="W45" s="7">
        <f>SUM(W37:W44)</f>
        <v>2983.902658</v>
      </c>
      <c r="X45" s="7"/>
      <c r="Y45" s="7">
        <f>K45+Q45+W45</f>
        <v>131191.427558</v>
      </c>
      <c r="Z45" s="12">
        <v>131200</v>
      </c>
      <c r="AA45" s="12">
        <v>129300</v>
      </c>
      <c r="AB45" s="12">
        <f>Z45-AA45</f>
        <v>1900</v>
      </c>
    </row>
    <row r="46" spans="1:28" s="4" customFormat="1" x14ac:dyDescent="0.25">
      <c r="A46" s="29"/>
      <c r="B46" s="29"/>
      <c r="C46" s="29"/>
      <c r="D46" s="29"/>
      <c r="E46" s="33"/>
      <c r="F46" s="33"/>
      <c r="G46" s="29"/>
      <c r="H46" s="29"/>
      <c r="I46" s="29"/>
      <c r="J46" s="19"/>
      <c r="K46" s="19"/>
      <c r="L46" s="29"/>
      <c r="M46" s="29"/>
      <c r="N46" s="29"/>
      <c r="O46" s="29"/>
      <c r="P46" s="19"/>
      <c r="Q46" s="19"/>
      <c r="R46" s="29"/>
      <c r="S46" s="29"/>
      <c r="T46" s="29"/>
      <c r="U46" s="29"/>
      <c r="V46" s="19"/>
      <c r="W46" s="19"/>
      <c r="X46" s="19"/>
      <c r="Y46" s="19"/>
      <c r="Z46" s="33"/>
      <c r="AA46" s="33"/>
      <c r="AB46" s="33"/>
    </row>
    <row r="47" spans="1:28" x14ac:dyDescent="0.25">
      <c r="A47" s="3" t="s">
        <v>460</v>
      </c>
      <c r="B47" s="3" t="s">
        <v>293</v>
      </c>
      <c r="C47" s="3" t="s">
        <v>105</v>
      </c>
      <c r="D47" s="3">
        <v>1.25</v>
      </c>
      <c r="E47" s="12">
        <v>100</v>
      </c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>
        <v>1.25</v>
      </c>
      <c r="T47" s="3" t="s">
        <v>122</v>
      </c>
      <c r="U47" s="3">
        <v>9.1899999999999996E-2</v>
      </c>
      <c r="V47" s="7">
        <v>96.97</v>
      </c>
      <c r="W47" s="7">
        <f>U47*V47</f>
        <v>8.911543</v>
      </c>
      <c r="X47" s="7"/>
      <c r="Y47" s="7"/>
      <c r="Z47" s="12"/>
      <c r="AA47" s="12"/>
      <c r="AB47" s="12"/>
    </row>
    <row r="48" spans="1:28" x14ac:dyDescent="0.25">
      <c r="A48" s="3"/>
      <c r="B48" s="3" t="s">
        <v>461</v>
      </c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 t="s">
        <v>100</v>
      </c>
      <c r="U48" s="3">
        <v>1.1580999999999999</v>
      </c>
      <c r="V48" s="7">
        <v>96.97</v>
      </c>
      <c r="W48" s="7">
        <f>U48*V48</f>
        <v>112.30095699999998</v>
      </c>
      <c r="X48" s="7"/>
      <c r="Y48" s="7"/>
      <c r="Z48" s="12"/>
      <c r="AA48" s="12"/>
      <c r="AB48" s="12"/>
    </row>
    <row r="49" spans="1:28" x14ac:dyDescent="0.25">
      <c r="A49" s="3" t="s">
        <v>145</v>
      </c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>
        <f>U47+U48</f>
        <v>1.25</v>
      </c>
      <c r="V49" s="7"/>
      <c r="W49" s="7">
        <f>W47+W48</f>
        <v>121.21249999999998</v>
      </c>
      <c r="X49" s="7"/>
      <c r="Y49" s="7">
        <v>121.21</v>
      </c>
      <c r="Z49" s="12">
        <v>100</v>
      </c>
      <c r="AA49" s="12">
        <v>100</v>
      </c>
      <c r="AB49" s="12">
        <v>0</v>
      </c>
    </row>
    <row r="50" spans="1:28" s="4" customFormat="1" x14ac:dyDescent="0.25">
      <c r="A50" s="29"/>
      <c r="B50" s="29"/>
      <c r="C50" s="29"/>
      <c r="D50" s="29"/>
      <c r="E50" s="33"/>
      <c r="F50" s="33"/>
      <c r="G50" s="29"/>
      <c r="H50" s="29"/>
      <c r="I50" s="29"/>
      <c r="J50" s="19"/>
      <c r="K50" s="19"/>
      <c r="L50" s="29"/>
      <c r="M50" s="29"/>
      <c r="N50" s="29"/>
      <c r="O50" s="29"/>
      <c r="P50" s="19"/>
      <c r="Q50" s="19"/>
      <c r="R50" s="29"/>
      <c r="S50" s="29"/>
      <c r="T50" s="29"/>
      <c r="U50" s="29"/>
      <c r="V50" s="19"/>
      <c r="W50" s="19"/>
      <c r="X50" s="19"/>
      <c r="Y50" s="19"/>
      <c r="Z50" s="33"/>
      <c r="AA50" s="33"/>
      <c r="AB50" s="33"/>
    </row>
    <row r="51" spans="1:28" s="4" customFormat="1" x14ac:dyDescent="0.25">
      <c r="A51" s="3" t="s">
        <v>462</v>
      </c>
      <c r="B51" s="3" t="s">
        <v>463</v>
      </c>
      <c r="C51" s="3" t="s">
        <v>105</v>
      </c>
      <c r="D51" s="3">
        <v>158</v>
      </c>
      <c r="E51" s="12">
        <v>125700</v>
      </c>
      <c r="F51" s="12"/>
      <c r="G51" s="3">
        <v>131.8579</v>
      </c>
      <c r="H51" s="3" t="s">
        <v>93</v>
      </c>
      <c r="I51" s="3">
        <v>26.995100000000001</v>
      </c>
      <c r="J51" s="7">
        <v>1201</v>
      </c>
      <c r="K51" s="7">
        <f>I51*J51</f>
        <v>32421.115100000003</v>
      </c>
      <c r="L51" s="3"/>
      <c r="M51" s="3"/>
      <c r="N51" s="3"/>
      <c r="O51" s="3"/>
      <c r="P51" s="7"/>
      <c r="Q51" s="7"/>
      <c r="R51" s="3"/>
      <c r="S51" s="3">
        <v>24.142099999999999</v>
      </c>
      <c r="T51" s="3" t="s">
        <v>93</v>
      </c>
      <c r="U51" s="3">
        <v>12.5657</v>
      </c>
      <c r="V51" s="7">
        <v>96.97</v>
      </c>
      <c r="W51" s="7">
        <f>U51*V51</f>
        <v>1218.4959289999999</v>
      </c>
      <c r="X51" s="7"/>
      <c r="Y51" s="7"/>
      <c r="Z51" s="12"/>
      <c r="AA51" s="12"/>
      <c r="AB51" s="12"/>
    </row>
    <row r="52" spans="1:28" x14ac:dyDescent="0.25">
      <c r="A52" s="3"/>
      <c r="B52" s="3" t="s">
        <v>464</v>
      </c>
      <c r="C52" s="3"/>
      <c r="D52" s="3"/>
      <c r="E52" s="12"/>
      <c r="F52" s="12"/>
      <c r="G52" s="3"/>
      <c r="H52" s="3" t="s">
        <v>101</v>
      </c>
      <c r="I52" s="3">
        <v>21.044599999999999</v>
      </c>
      <c r="J52" s="7">
        <v>856</v>
      </c>
      <c r="K52" s="7">
        <f t="shared" ref="K52:K58" si="10">I52*J52</f>
        <v>18014.177599999999</v>
      </c>
      <c r="L52" s="3"/>
      <c r="M52" s="3"/>
      <c r="N52" s="3"/>
      <c r="O52" s="3"/>
      <c r="P52" s="7"/>
      <c r="Q52" s="7"/>
      <c r="R52" s="3"/>
      <c r="S52" s="3"/>
      <c r="T52" s="3" t="s">
        <v>101</v>
      </c>
      <c r="U52" s="3">
        <v>2.7681</v>
      </c>
      <c r="V52" s="7">
        <v>96.97</v>
      </c>
      <c r="W52" s="7">
        <f t="shared" ref="W52:W57" si="11">U52*V52</f>
        <v>268.42265700000002</v>
      </c>
      <c r="X52" s="7"/>
      <c r="Y52" s="7"/>
      <c r="Z52" s="12"/>
      <c r="AA52" s="12"/>
      <c r="AB52" s="12"/>
    </row>
    <row r="53" spans="1:28" x14ac:dyDescent="0.25">
      <c r="A53" s="3"/>
      <c r="B53" s="3" t="s">
        <v>465</v>
      </c>
      <c r="C53" s="3"/>
      <c r="D53" s="3"/>
      <c r="E53" s="12"/>
      <c r="F53" s="12"/>
      <c r="G53" s="3"/>
      <c r="H53" s="3" t="s">
        <v>102</v>
      </c>
      <c r="I53" s="3">
        <v>15.846</v>
      </c>
      <c r="J53" s="7">
        <v>635</v>
      </c>
      <c r="K53" s="7">
        <f t="shared" si="10"/>
        <v>10062.210000000001</v>
      </c>
      <c r="L53" s="3"/>
      <c r="M53" s="3"/>
      <c r="N53" s="3"/>
      <c r="O53" s="3"/>
      <c r="P53" s="7"/>
      <c r="Q53" s="7"/>
      <c r="R53" s="3"/>
      <c r="S53" s="3"/>
      <c r="T53" s="3" t="s">
        <v>102</v>
      </c>
      <c r="U53" s="3">
        <v>0.05</v>
      </c>
      <c r="V53" s="7">
        <v>96.97</v>
      </c>
      <c r="W53" s="7">
        <f t="shared" si="11"/>
        <v>4.8485000000000005</v>
      </c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 t="s">
        <v>96</v>
      </c>
      <c r="I54" s="3">
        <v>52.591799999999999</v>
      </c>
      <c r="J54" s="7">
        <v>1077</v>
      </c>
      <c r="K54" s="7">
        <f t="shared" si="10"/>
        <v>56641.368600000002</v>
      </c>
      <c r="L54" s="3"/>
      <c r="M54" s="3"/>
      <c r="N54" s="3"/>
      <c r="O54" s="3"/>
      <c r="P54" s="7"/>
      <c r="Q54" s="7"/>
      <c r="R54" s="3"/>
      <c r="S54" s="3"/>
      <c r="T54" s="3" t="s">
        <v>96</v>
      </c>
      <c r="U54" s="3">
        <v>3.3237000000000001</v>
      </c>
      <c r="V54" s="7">
        <v>96.97</v>
      </c>
      <c r="W54" s="7">
        <f t="shared" si="11"/>
        <v>322.29918900000001</v>
      </c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 t="s">
        <v>16</v>
      </c>
      <c r="I55" s="3">
        <v>9.4841999999999995</v>
      </c>
      <c r="J55" s="7">
        <v>1118</v>
      </c>
      <c r="K55" s="7">
        <f t="shared" si="10"/>
        <v>10603.3356</v>
      </c>
      <c r="L55" s="3"/>
      <c r="M55" s="3"/>
      <c r="N55" s="3"/>
      <c r="O55" s="3"/>
      <c r="P55" s="7"/>
      <c r="Q55" s="7"/>
      <c r="R55" s="3"/>
      <c r="S55" s="3"/>
      <c r="T55" s="3" t="s">
        <v>17</v>
      </c>
      <c r="U55" s="3">
        <v>2.2833000000000001</v>
      </c>
      <c r="V55" s="7">
        <v>96.97</v>
      </c>
      <c r="W55" s="7">
        <f t="shared" si="11"/>
        <v>221.41160100000002</v>
      </c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 t="s">
        <v>17</v>
      </c>
      <c r="I56" s="3">
        <v>4.2016</v>
      </c>
      <c r="J56" s="7">
        <v>842</v>
      </c>
      <c r="K56" s="7">
        <f t="shared" si="10"/>
        <v>3537.7471999999998</v>
      </c>
      <c r="L56" s="3"/>
      <c r="M56" s="3"/>
      <c r="N56" s="3"/>
      <c r="O56" s="3"/>
      <c r="P56" s="7"/>
      <c r="Q56" s="7"/>
      <c r="R56" s="3"/>
      <c r="S56" s="3"/>
      <c r="T56" s="3" t="s">
        <v>274</v>
      </c>
      <c r="U56" s="3">
        <v>0.9526</v>
      </c>
      <c r="V56" s="7">
        <v>96.97</v>
      </c>
      <c r="W56" s="7">
        <f t="shared" si="11"/>
        <v>92.373621999999997</v>
      </c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 t="s">
        <v>274</v>
      </c>
      <c r="I57" s="3">
        <v>1.6521999999999999</v>
      </c>
      <c r="J57" s="7">
        <v>980</v>
      </c>
      <c r="K57" s="7">
        <f t="shared" si="10"/>
        <v>1619.1559999999999</v>
      </c>
      <c r="L57" s="3"/>
      <c r="M57" s="3"/>
      <c r="N57" s="3"/>
      <c r="O57" s="3"/>
      <c r="P57" s="7"/>
      <c r="Q57" s="7"/>
      <c r="R57" s="3"/>
      <c r="S57" s="3"/>
      <c r="T57" s="3" t="s">
        <v>63</v>
      </c>
      <c r="U57" s="3">
        <v>2.1987000000000001</v>
      </c>
      <c r="V57" s="7">
        <v>96.97</v>
      </c>
      <c r="W57" s="7">
        <f t="shared" si="11"/>
        <v>213.20793900000001</v>
      </c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 t="s">
        <v>63</v>
      </c>
      <c r="I58" s="3">
        <v>4.24E-2</v>
      </c>
      <c r="J58" s="7">
        <v>386</v>
      </c>
      <c r="K58" s="7">
        <f t="shared" si="10"/>
        <v>16.366399999999999</v>
      </c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>
        <f>SUM(I51:I58)</f>
        <v>131.85789999999997</v>
      </c>
      <c r="J59" s="7"/>
      <c r="K59" s="7">
        <f>SUM(K51:K58)</f>
        <v>132915.47649999999</v>
      </c>
      <c r="L59" s="3"/>
      <c r="M59" s="3"/>
      <c r="N59" s="3"/>
      <c r="O59" s="3"/>
      <c r="P59" s="7"/>
      <c r="Q59" s="7"/>
      <c r="R59" s="3"/>
      <c r="S59" s="3"/>
      <c r="T59" s="3"/>
      <c r="U59" s="3">
        <f>SUM(U51:U57)</f>
        <v>24.142099999999999</v>
      </c>
      <c r="V59" s="7"/>
      <c r="W59" s="7">
        <f>SUM(W51:W57)</f>
        <v>2341.0594369999999</v>
      </c>
      <c r="X59" s="7"/>
      <c r="Y59" s="7">
        <f>K59+W59</f>
        <v>135256.53593699998</v>
      </c>
      <c r="Z59" s="12">
        <v>135300</v>
      </c>
      <c r="AA59" s="12">
        <v>125700</v>
      </c>
      <c r="AB59" s="12">
        <f>Z59-AA59</f>
        <v>9600</v>
      </c>
    </row>
    <row r="60" spans="1:28" s="4" customFormat="1" x14ac:dyDescent="0.25">
      <c r="A60" s="29"/>
      <c r="B60" s="29"/>
      <c r="C60" s="29"/>
      <c r="D60" s="29"/>
      <c r="E60" s="33"/>
      <c r="F60" s="33"/>
      <c r="G60" s="29"/>
      <c r="H60" s="29"/>
      <c r="I60" s="29"/>
      <c r="J60" s="19"/>
      <c r="K60" s="19"/>
      <c r="L60" s="29"/>
      <c r="M60" s="29"/>
      <c r="N60" s="29"/>
      <c r="O60" s="29"/>
      <c r="P60" s="19"/>
      <c r="Q60" s="19"/>
      <c r="R60" s="29"/>
      <c r="S60" s="29"/>
      <c r="T60" s="29"/>
      <c r="U60" s="29"/>
      <c r="V60" s="19"/>
      <c r="W60" s="19"/>
      <c r="X60" s="19"/>
      <c r="Y60" s="19"/>
      <c r="Z60" s="33"/>
      <c r="AA60" s="33"/>
      <c r="AB60" s="33"/>
    </row>
    <row r="61" spans="1:28" x14ac:dyDescent="0.25">
      <c r="A61" s="3" t="s">
        <v>466</v>
      </c>
      <c r="B61" s="3" t="s">
        <v>467</v>
      </c>
      <c r="C61" s="3" t="s">
        <v>105</v>
      </c>
      <c r="D61" s="3">
        <v>2</v>
      </c>
      <c r="E61" s="12">
        <v>100</v>
      </c>
      <c r="F61" s="12"/>
      <c r="G61" s="3">
        <v>1.0578000000000001</v>
      </c>
      <c r="H61" s="3" t="s">
        <v>101</v>
      </c>
      <c r="I61" s="3">
        <v>0.76329999999999998</v>
      </c>
      <c r="J61" s="7">
        <v>856</v>
      </c>
      <c r="K61" s="7">
        <f>I61*J61</f>
        <v>653.38479999999993</v>
      </c>
      <c r="L61" s="3"/>
      <c r="M61" s="3"/>
      <c r="N61" s="3"/>
      <c r="O61" s="3"/>
      <c r="P61" s="7"/>
      <c r="Q61" s="7"/>
      <c r="R61" s="3"/>
      <c r="S61" s="3">
        <v>0.94220000000000004</v>
      </c>
      <c r="T61" s="3" t="s">
        <v>101</v>
      </c>
      <c r="U61" s="3">
        <v>0.32919999999999999</v>
      </c>
      <c r="V61" s="7">
        <v>96.97</v>
      </c>
      <c r="W61" s="7">
        <f>U61*V61</f>
        <v>31.922523999999999</v>
      </c>
      <c r="X61" s="7"/>
      <c r="Y61" s="7"/>
      <c r="Z61" s="12"/>
      <c r="AA61" s="12"/>
      <c r="AB61" s="12"/>
    </row>
    <row r="62" spans="1:28" x14ac:dyDescent="0.25">
      <c r="A62" s="3"/>
      <c r="B62" s="3" t="s">
        <v>468</v>
      </c>
      <c r="C62" s="3"/>
      <c r="D62" s="3"/>
      <c r="E62" s="12"/>
      <c r="F62" s="12"/>
      <c r="G62" s="3"/>
      <c r="H62" s="3" t="s">
        <v>274</v>
      </c>
      <c r="I62" s="3">
        <v>0.29449999999999998</v>
      </c>
      <c r="J62" s="7">
        <v>980</v>
      </c>
      <c r="K62" s="7">
        <f>I62*J62</f>
        <v>288.60999999999996</v>
      </c>
      <c r="L62" s="3"/>
      <c r="M62" s="3"/>
      <c r="N62" s="3"/>
      <c r="O62" s="3"/>
      <c r="P62" s="7"/>
      <c r="Q62" s="7"/>
      <c r="R62" s="3"/>
      <c r="S62" s="3"/>
      <c r="T62" s="3" t="s">
        <v>274</v>
      </c>
      <c r="U62" s="3">
        <v>0.61299999999999999</v>
      </c>
      <c r="V62" s="7">
        <v>96.97</v>
      </c>
      <c r="W62" s="13">
        <f>U62*V62</f>
        <v>59.442609999999995</v>
      </c>
      <c r="X62" s="7"/>
      <c r="Y62" s="7"/>
      <c r="Z62" s="12"/>
      <c r="AA62" s="12"/>
      <c r="AB62" s="12"/>
    </row>
    <row r="63" spans="1:28" x14ac:dyDescent="0.25">
      <c r="A63" s="3"/>
      <c r="B63" s="3" t="s">
        <v>465</v>
      </c>
      <c r="C63" s="3"/>
      <c r="D63" s="3"/>
      <c r="E63" s="12"/>
      <c r="F63" s="12"/>
      <c r="G63" s="3"/>
      <c r="H63" s="3"/>
      <c r="I63" s="3">
        <v>1.0578000000000001</v>
      </c>
      <c r="J63" s="7"/>
      <c r="K63" s="7">
        <v>941.99</v>
      </c>
      <c r="L63" s="3"/>
      <c r="M63" s="3"/>
      <c r="N63" s="3"/>
      <c r="O63" s="3"/>
      <c r="P63" s="7"/>
      <c r="Q63" s="7"/>
      <c r="R63" s="3"/>
      <c r="S63" s="3"/>
      <c r="T63" s="3"/>
      <c r="U63" s="3">
        <f>U60+U61</f>
        <v>0.32919999999999999</v>
      </c>
      <c r="V63" s="7"/>
      <c r="W63" s="7">
        <f>W60+W61</f>
        <v>31.922523999999999</v>
      </c>
      <c r="X63" s="7"/>
      <c r="Y63" s="7">
        <f>K63+W63</f>
        <v>973.91252399999996</v>
      </c>
      <c r="Z63" s="12">
        <v>1000</v>
      </c>
      <c r="AA63" s="12">
        <v>100</v>
      </c>
      <c r="AB63" s="12">
        <f>Z63-AA63</f>
        <v>900</v>
      </c>
    </row>
    <row r="64" spans="1:28" x14ac:dyDescent="0.25">
      <c r="A64" s="29"/>
      <c r="B64" s="29"/>
      <c r="C64" s="29"/>
      <c r="D64" s="29"/>
      <c r="E64" s="33"/>
      <c r="F64" s="33"/>
      <c r="G64" s="29"/>
      <c r="H64" s="29"/>
      <c r="I64" s="29"/>
      <c r="J64" s="19"/>
      <c r="K64" s="19"/>
      <c r="L64" s="29"/>
      <c r="M64" s="29"/>
      <c r="N64" s="29"/>
      <c r="O64" s="29"/>
      <c r="P64" s="19"/>
      <c r="Q64" s="19"/>
      <c r="R64" s="29"/>
      <c r="S64" s="29"/>
      <c r="T64" s="29"/>
      <c r="U64" s="29"/>
      <c r="V64" s="19"/>
      <c r="W64" s="19"/>
      <c r="X64" s="19"/>
      <c r="Y64" s="19"/>
      <c r="Z64" s="33"/>
      <c r="AA64" s="33"/>
      <c r="AB64" s="33"/>
    </row>
    <row r="65" spans="1:29" x14ac:dyDescent="0.25">
      <c r="A65" s="3" t="s">
        <v>469</v>
      </c>
      <c r="B65" s="3" t="s">
        <v>470</v>
      </c>
      <c r="C65" s="3" t="s">
        <v>105</v>
      </c>
      <c r="D65" s="3">
        <v>160</v>
      </c>
      <c r="E65" s="12">
        <v>114600</v>
      </c>
      <c r="F65" s="12"/>
      <c r="G65" s="3">
        <v>100.4165</v>
      </c>
      <c r="H65" s="3" t="s">
        <v>93</v>
      </c>
      <c r="I65" s="3">
        <v>38.559399999999997</v>
      </c>
      <c r="J65" s="7">
        <v>1201</v>
      </c>
      <c r="K65" s="7">
        <f>I65*J65</f>
        <v>46309.839399999997</v>
      </c>
      <c r="L65" s="3"/>
      <c r="M65" s="3"/>
      <c r="N65" s="3"/>
      <c r="O65" s="3"/>
      <c r="P65" s="7"/>
      <c r="Q65" s="7"/>
      <c r="R65" s="3"/>
      <c r="S65" s="3">
        <v>59.583500000000001</v>
      </c>
      <c r="T65" s="3" t="s">
        <v>93</v>
      </c>
      <c r="U65" s="3">
        <v>23.749199999999998</v>
      </c>
      <c r="V65" s="7">
        <v>96.97</v>
      </c>
      <c r="W65" s="7">
        <f>U65*V65</f>
        <v>2302.9599239999998</v>
      </c>
      <c r="X65" s="7"/>
      <c r="Y65" s="7"/>
      <c r="Z65" s="12"/>
      <c r="AA65" s="12"/>
      <c r="AB65" s="12"/>
      <c r="AC65" s="4"/>
    </row>
    <row r="66" spans="1:29" x14ac:dyDescent="0.25">
      <c r="A66" s="3"/>
      <c r="B66" s="3"/>
      <c r="C66" s="3"/>
      <c r="D66" s="3"/>
      <c r="E66" s="12"/>
      <c r="F66" s="12"/>
      <c r="G66" s="3"/>
      <c r="H66" s="3" t="s">
        <v>95</v>
      </c>
      <c r="I66" s="3">
        <v>2.2147000000000001</v>
      </c>
      <c r="J66" s="7">
        <v>704</v>
      </c>
      <c r="K66" s="7">
        <f t="shared" ref="K66:K73" si="12">I66*J66</f>
        <v>1559.1488000000002</v>
      </c>
      <c r="L66" s="3"/>
      <c r="M66" s="3"/>
      <c r="N66" s="3"/>
      <c r="O66" s="3"/>
      <c r="P66" s="7"/>
      <c r="Q66" s="7"/>
      <c r="R66" s="3"/>
      <c r="S66" s="3"/>
      <c r="T66" s="3" t="s">
        <v>95</v>
      </c>
      <c r="U66" s="3">
        <v>1.7958000000000001</v>
      </c>
      <c r="V66" s="7">
        <v>96.97</v>
      </c>
      <c r="W66" s="7">
        <f t="shared" ref="W66:W73" si="13">U66*V66</f>
        <v>174.13872599999999</v>
      </c>
      <c r="X66" s="7"/>
      <c r="Y66" s="7"/>
      <c r="Z66" s="12"/>
      <c r="AA66" s="12"/>
      <c r="AB66" s="12"/>
      <c r="AC66" s="4"/>
    </row>
    <row r="67" spans="1:29" x14ac:dyDescent="0.25">
      <c r="A67" s="3"/>
      <c r="B67" s="3"/>
      <c r="C67" s="3"/>
      <c r="D67" s="3"/>
      <c r="E67" s="12"/>
      <c r="F67" s="12"/>
      <c r="G67" s="3"/>
      <c r="H67" s="3" t="s">
        <v>100</v>
      </c>
      <c r="I67" s="3">
        <v>23.019400000000001</v>
      </c>
      <c r="J67" s="7">
        <v>1159</v>
      </c>
      <c r="K67" s="7">
        <f t="shared" si="12"/>
        <v>26679.4846</v>
      </c>
      <c r="L67" s="3"/>
      <c r="M67" s="3"/>
      <c r="N67" s="3"/>
      <c r="O67" s="3"/>
      <c r="P67" s="7"/>
      <c r="Q67" s="7"/>
      <c r="R67" s="3"/>
      <c r="S67" s="3"/>
      <c r="T67" s="3" t="s">
        <v>100</v>
      </c>
      <c r="U67" s="3">
        <v>9.6524999999999999</v>
      </c>
      <c r="V67" s="7">
        <v>96.97</v>
      </c>
      <c r="W67" s="7">
        <f t="shared" si="13"/>
        <v>936.002925</v>
      </c>
      <c r="X67" s="7"/>
      <c r="Y67" s="7"/>
      <c r="Z67" s="12"/>
      <c r="AA67" s="12"/>
      <c r="AB67" s="12"/>
      <c r="AC67" s="4"/>
    </row>
    <row r="68" spans="1:29" x14ac:dyDescent="0.25">
      <c r="A68" s="3"/>
      <c r="B68" s="3"/>
      <c r="C68" s="3"/>
      <c r="D68" s="3"/>
      <c r="E68" s="12"/>
      <c r="F68" s="12"/>
      <c r="G68" s="3"/>
      <c r="H68" s="3" t="s">
        <v>101</v>
      </c>
      <c r="I68" s="3">
        <v>1.5931</v>
      </c>
      <c r="J68" s="7">
        <v>856</v>
      </c>
      <c r="K68" s="7">
        <f t="shared" si="12"/>
        <v>1363.6936000000001</v>
      </c>
      <c r="L68" s="3"/>
      <c r="M68" s="3"/>
      <c r="N68" s="3"/>
      <c r="O68" s="3"/>
      <c r="P68" s="7"/>
      <c r="Q68" s="7"/>
      <c r="R68" s="3"/>
      <c r="S68" s="3"/>
      <c r="T68" s="3" t="s">
        <v>101</v>
      </c>
      <c r="U68" s="3">
        <v>0.156</v>
      </c>
      <c r="V68" s="7">
        <v>96.97</v>
      </c>
      <c r="W68" s="7">
        <f t="shared" si="13"/>
        <v>15.127319999999999</v>
      </c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 t="s">
        <v>96</v>
      </c>
      <c r="I69" s="3">
        <v>1.542</v>
      </c>
      <c r="J69" s="7">
        <v>1077</v>
      </c>
      <c r="K69" s="7">
        <f t="shared" si="12"/>
        <v>1660.7340000000002</v>
      </c>
      <c r="L69" s="3"/>
      <c r="M69" s="3"/>
      <c r="N69" s="3"/>
      <c r="O69" s="3"/>
      <c r="P69" s="7"/>
      <c r="Q69" s="7"/>
      <c r="R69" s="3"/>
      <c r="S69" s="3"/>
      <c r="T69" s="3" t="s">
        <v>96</v>
      </c>
      <c r="U69" s="3">
        <v>2.0831</v>
      </c>
      <c r="V69" s="7">
        <v>96.97</v>
      </c>
      <c r="W69" s="7">
        <f t="shared" si="13"/>
        <v>201.99820699999998</v>
      </c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 t="s">
        <v>16</v>
      </c>
      <c r="I70" s="3">
        <v>9.0382999999999996</v>
      </c>
      <c r="J70" s="7">
        <v>1118</v>
      </c>
      <c r="K70" s="7">
        <f t="shared" si="12"/>
        <v>10104.8194</v>
      </c>
      <c r="L70" s="3"/>
      <c r="M70" s="3"/>
      <c r="N70" s="3"/>
      <c r="O70" s="3"/>
      <c r="P70" s="7"/>
      <c r="Q70" s="7"/>
      <c r="R70" s="3"/>
      <c r="S70" s="3"/>
      <c r="T70" s="3" t="s">
        <v>16</v>
      </c>
      <c r="U70" s="3">
        <v>0.94850000000000001</v>
      </c>
      <c r="V70" s="7">
        <v>96.97</v>
      </c>
      <c r="W70" s="7">
        <f t="shared" si="13"/>
        <v>91.976044999999999</v>
      </c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 t="s">
        <v>115</v>
      </c>
      <c r="I71" s="3">
        <v>11.877800000000001</v>
      </c>
      <c r="J71" s="7">
        <v>980</v>
      </c>
      <c r="K71" s="7">
        <f t="shared" si="12"/>
        <v>11640.244000000001</v>
      </c>
      <c r="L71" s="3"/>
      <c r="M71" s="3"/>
      <c r="N71" s="3"/>
      <c r="O71" s="3"/>
      <c r="P71" s="7"/>
      <c r="Q71" s="7"/>
      <c r="R71" s="3"/>
      <c r="S71" s="3"/>
      <c r="T71" s="3" t="s">
        <v>115</v>
      </c>
      <c r="U71" s="3">
        <v>0.79310000000000003</v>
      </c>
      <c r="V71" s="7">
        <v>96.97</v>
      </c>
      <c r="W71" s="7">
        <f t="shared" si="13"/>
        <v>76.906907000000004</v>
      </c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 t="s">
        <v>274</v>
      </c>
      <c r="I72" s="3">
        <v>10.8834</v>
      </c>
      <c r="J72" s="7">
        <v>980</v>
      </c>
      <c r="K72" s="7">
        <f t="shared" si="12"/>
        <v>10665.732</v>
      </c>
      <c r="L72" s="3"/>
      <c r="M72" s="3"/>
      <c r="N72" s="3"/>
      <c r="O72" s="3"/>
      <c r="P72" s="7"/>
      <c r="Q72" s="7"/>
      <c r="R72" s="3"/>
      <c r="S72" s="3"/>
      <c r="T72" s="3" t="s">
        <v>274</v>
      </c>
      <c r="U72" s="3">
        <v>4.5404</v>
      </c>
      <c r="V72" s="7">
        <v>96.97</v>
      </c>
      <c r="W72" s="7">
        <f t="shared" si="13"/>
        <v>440.28258799999998</v>
      </c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 t="s">
        <v>63</v>
      </c>
      <c r="I73" s="3">
        <v>1.6883999999999999</v>
      </c>
      <c r="J73" s="7">
        <v>386</v>
      </c>
      <c r="K73" s="7">
        <f t="shared" si="12"/>
        <v>651.72239999999999</v>
      </c>
      <c r="L73" s="3"/>
      <c r="M73" s="3"/>
      <c r="N73" s="3"/>
      <c r="O73" s="3"/>
      <c r="P73" s="7"/>
      <c r="Q73" s="7"/>
      <c r="R73" s="3"/>
      <c r="S73" s="3"/>
      <c r="T73" s="3" t="s">
        <v>63</v>
      </c>
      <c r="U73" s="3">
        <v>15.8649</v>
      </c>
      <c r="V73" s="7">
        <v>96.97</v>
      </c>
      <c r="W73" s="7">
        <f t="shared" si="13"/>
        <v>1538.419353</v>
      </c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>
        <f>SUM(I65:I73)</f>
        <v>100.41650000000001</v>
      </c>
      <c r="J74" s="7"/>
      <c r="K74" s="7">
        <f>SUM(K65:K73)</f>
        <v>110635.4182</v>
      </c>
      <c r="L74" s="3"/>
      <c r="M74" s="3"/>
      <c r="N74" s="3"/>
      <c r="O74" s="3"/>
      <c r="P74" s="7"/>
      <c r="Q74" s="7"/>
      <c r="R74" s="3"/>
      <c r="S74" s="3"/>
      <c r="T74" s="3"/>
      <c r="U74" s="3">
        <f>SUM(U65:U73)</f>
        <v>59.583500000000001</v>
      </c>
      <c r="V74" s="7"/>
      <c r="W74" s="7">
        <f>SUM(W65:W73)</f>
        <v>5777.811995</v>
      </c>
      <c r="X74" s="7"/>
      <c r="Y74" s="7">
        <f>K74+W74</f>
        <v>116413.230195</v>
      </c>
      <c r="Z74" s="12">
        <v>116400</v>
      </c>
      <c r="AA74" s="12">
        <v>114600</v>
      </c>
      <c r="AB74" s="12">
        <f>Z74-AA74</f>
        <v>1800</v>
      </c>
      <c r="AC74" s="4"/>
    </row>
    <row r="75" spans="1:29" x14ac:dyDescent="0.25">
      <c r="A75" s="29"/>
      <c r="B75" s="29"/>
      <c r="C75" s="29"/>
      <c r="D75" s="29"/>
      <c r="E75" s="33"/>
      <c r="F75" s="33"/>
      <c r="G75" s="29"/>
      <c r="H75" s="29"/>
      <c r="I75" s="29"/>
      <c r="J75" s="19"/>
      <c r="K75" s="19"/>
      <c r="L75" s="29"/>
      <c r="M75" s="29"/>
      <c r="N75" s="29"/>
      <c r="O75" s="29"/>
      <c r="P75" s="19"/>
      <c r="Q75" s="19"/>
      <c r="R75" s="29"/>
      <c r="S75" s="29"/>
      <c r="T75" s="29"/>
      <c r="U75" s="29"/>
      <c r="V75" s="19"/>
      <c r="W75" s="19"/>
      <c r="X75" s="19"/>
      <c r="Y75" s="19"/>
      <c r="Z75" s="33"/>
      <c r="AA75" s="33"/>
      <c r="AB75" s="33"/>
    </row>
    <row r="76" spans="1:29" x14ac:dyDescent="0.25">
      <c r="A76" s="3" t="s">
        <v>471</v>
      </c>
      <c r="B76" s="3" t="s">
        <v>472</v>
      </c>
      <c r="C76" s="3" t="s">
        <v>105</v>
      </c>
      <c r="D76" s="3">
        <v>83</v>
      </c>
      <c r="E76" s="12">
        <v>1500</v>
      </c>
      <c r="F76" s="12"/>
      <c r="G76" s="3">
        <v>82.637900000000002</v>
      </c>
      <c r="H76" s="3" t="s">
        <v>116</v>
      </c>
      <c r="I76" s="3">
        <v>9.1388999999999996</v>
      </c>
      <c r="J76" s="7">
        <v>952</v>
      </c>
      <c r="K76" s="7">
        <f>I76*J76</f>
        <v>8700.2327999999998</v>
      </c>
      <c r="L76" s="3"/>
      <c r="M76" s="3"/>
      <c r="N76" s="3"/>
      <c r="O76" s="3"/>
      <c r="P76" s="7"/>
      <c r="Q76" s="7"/>
      <c r="R76" s="3"/>
      <c r="S76" s="3">
        <v>0.36209999999999998</v>
      </c>
      <c r="T76" s="3" t="s">
        <v>473</v>
      </c>
      <c r="U76" s="3">
        <v>0.1618</v>
      </c>
      <c r="V76" s="7">
        <v>96.97</v>
      </c>
      <c r="W76" s="7">
        <f>U76*V76</f>
        <v>15.689746</v>
      </c>
      <c r="X76" s="7"/>
      <c r="Y76" s="7"/>
      <c r="Z76" s="12"/>
      <c r="AA76" s="12"/>
      <c r="AB76" s="12"/>
    </row>
    <row r="77" spans="1:29" x14ac:dyDescent="0.25">
      <c r="A77" s="3"/>
      <c r="B77" s="3" t="s">
        <v>474</v>
      </c>
      <c r="C77" s="3"/>
      <c r="D77" s="3"/>
      <c r="E77" s="12"/>
      <c r="F77" s="12"/>
      <c r="G77" s="3"/>
      <c r="H77" s="3" t="s">
        <v>108</v>
      </c>
      <c r="I77" s="3">
        <v>3.4601000000000002</v>
      </c>
      <c r="J77" s="7">
        <v>497</v>
      </c>
      <c r="K77" s="7">
        <f t="shared" ref="K77:K79" si="14">I77*J77</f>
        <v>1719.6697000000001</v>
      </c>
      <c r="L77" s="3"/>
      <c r="M77" s="3"/>
      <c r="N77" s="3"/>
      <c r="O77" s="3"/>
      <c r="P77" s="7"/>
      <c r="Q77" s="7"/>
      <c r="R77" s="3"/>
      <c r="S77" s="3"/>
      <c r="T77" s="3" t="s">
        <v>110</v>
      </c>
      <c r="U77" s="3">
        <v>0.20030000000000001</v>
      </c>
      <c r="V77" s="7">
        <v>96.97</v>
      </c>
      <c r="W77" s="7">
        <f>U77*V77</f>
        <v>19.423090999999999</v>
      </c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 t="s">
        <v>473</v>
      </c>
      <c r="I78" s="3">
        <v>44.067</v>
      </c>
      <c r="J78" s="7">
        <v>732</v>
      </c>
      <c r="K78" s="7">
        <f t="shared" si="14"/>
        <v>32257.044000000002</v>
      </c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 t="s">
        <v>110</v>
      </c>
      <c r="I79" s="3">
        <v>25.971900000000002</v>
      </c>
      <c r="J79" s="7">
        <v>649</v>
      </c>
      <c r="K79" s="7">
        <f t="shared" si="14"/>
        <v>16855.7631</v>
      </c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 t="s">
        <v>475</v>
      </c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>
        <f>SUM(I76:I79)</f>
        <v>82.637900000000002</v>
      </c>
      <c r="J80" s="7"/>
      <c r="K80" s="7">
        <f>SUM(K76:K79)</f>
        <v>59532.709600000002</v>
      </c>
      <c r="L80" s="3"/>
      <c r="M80" s="3"/>
      <c r="N80" s="3"/>
      <c r="O80" s="3"/>
      <c r="P80" s="7"/>
      <c r="Q80" s="7"/>
      <c r="R80" s="3"/>
      <c r="S80" s="3"/>
      <c r="T80" s="3"/>
      <c r="U80" s="3">
        <v>0.36209999999999998</v>
      </c>
      <c r="V80" s="7"/>
      <c r="W80" s="7">
        <v>35.11</v>
      </c>
      <c r="X80" s="7"/>
      <c r="Y80" s="7">
        <v>59532.71</v>
      </c>
      <c r="Z80" s="12">
        <v>59600</v>
      </c>
      <c r="AA80" s="12">
        <v>1500</v>
      </c>
      <c r="AB80" s="12">
        <f>Z80-AA80</f>
        <v>58100</v>
      </c>
    </row>
    <row r="81" spans="1:28" x14ac:dyDescent="0.25">
      <c r="A81" s="29"/>
      <c r="B81" s="29"/>
      <c r="C81" s="29"/>
      <c r="D81" s="29"/>
      <c r="E81" s="33"/>
      <c r="F81" s="33"/>
      <c r="G81" s="29"/>
      <c r="H81" s="29"/>
      <c r="I81" s="29"/>
      <c r="J81" s="19"/>
      <c r="K81" s="19"/>
      <c r="L81" s="29"/>
      <c r="M81" s="29"/>
      <c r="N81" s="29"/>
      <c r="O81" s="29"/>
      <c r="P81" s="19"/>
      <c r="Q81" s="19"/>
      <c r="R81" s="29"/>
      <c r="S81" s="29"/>
      <c r="T81" s="29"/>
      <c r="U81" s="29"/>
      <c r="V81" s="19"/>
      <c r="W81" s="19"/>
      <c r="X81" s="19"/>
      <c r="Y81" s="19"/>
      <c r="Z81" s="33"/>
      <c r="AA81" s="33"/>
      <c r="AB81" s="33"/>
    </row>
    <row r="82" spans="1:28" x14ac:dyDescent="0.25">
      <c r="A82" s="3" t="s">
        <v>36</v>
      </c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 t="s">
        <v>19</v>
      </c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>
        <f>SUM(AB10:AB80)</f>
        <v>107200.263943</v>
      </c>
    </row>
    <row r="84" spans="1:28" x14ac:dyDescent="0.25">
      <c r="A84" s="3" t="s">
        <v>20</v>
      </c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>
        <f>AB83/2</f>
        <v>53600.131971499999</v>
      </c>
    </row>
    <row r="85" spans="1:28" x14ac:dyDescent="0.25">
      <c r="A85" s="3" t="s">
        <v>21</v>
      </c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>
        <f>AB84*0.1</f>
        <v>5360.0131971500005</v>
      </c>
    </row>
    <row r="86" spans="1:28" x14ac:dyDescent="0.25">
      <c r="A86" s="3" t="s">
        <v>22</v>
      </c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>
        <f>AB85*0.23679</f>
        <v>1269.1975249531486</v>
      </c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4"/>
      <c r="B89" s="4"/>
      <c r="C89" s="4"/>
      <c r="D89" s="4"/>
      <c r="E89" s="38"/>
      <c r="F89" s="38"/>
      <c r="G89" s="4"/>
      <c r="H89" s="4"/>
      <c r="I89" s="4"/>
      <c r="J89" s="13"/>
      <c r="K89" s="13"/>
      <c r="M89" s="4"/>
      <c r="N89" s="4"/>
      <c r="O89" s="4"/>
      <c r="P89" s="13"/>
      <c r="Q89" s="13"/>
      <c r="S89" s="4"/>
      <c r="T89" s="4"/>
      <c r="U89" s="4"/>
      <c r="V89" s="13"/>
      <c r="W89" s="13"/>
      <c r="Y89" s="13"/>
      <c r="Z89" s="38"/>
      <c r="AA89" s="38"/>
      <c r="AB89" s="38"/>
    </row>
    <row r="90" spans="1:28" x14ac:dyDescent="0.25">
      <c r="A90" s="4"/>
      <c r="B90" s="4"/>
      <c r="C90" s="4"/>
      <c r="D90" s="4"/>
      <c r="E90" s="38"/>
      <c r="F90" s="38"/>
      <c r="G90" s="4"/>
      <c r="H90" s="4"/>
      <c r="I90" s="4"/>
      <c r="J90" s="13"/>
      <c r="K90" s="13"/>
      <c r="M90" s="4"/>
      <c r="N90" s="4"/>
      <c r="O90" s="4"/>
      <c r="P90" s="13"/>
      <c r="Q90" s="13"/>
      <c r="S90" s="4"/>
      <c r="T90" s="4"/>
      <c r="U90" s="4"/>
      <c r="V90" s="13"/>
      <c r="W90" s="13"/>
      <c r="Y90" s="13"/>
      <c r="Z90" s="38"/>
      <c r="AA90" s="38"/>
      <c r="AB90" s="38"/>
    </row>
    <row r="91" spans="1:28" x14ac:dyDescent="0.25">
      <c r="A91" s="4"/>
      <c r="B91" s="4"/>
      <c r="C91" s="4"/>
      <c r="D91" s="4"/>
      <c r="E91" s="38"/>
      <c r="F91" s="38"/>
      <c r="G91" s="4"/>
      <c r="H91" s="4"/>
      <c r="I91" s="4"/>
      <c r="J91" s="13"/>
      <c r="K91" s="13"/>
      <c r="M91" s="4"/>
      <c r="N91" s="4"/>
      <c r="O91" s="4"/>
      <c r="P91" s="13"/>
      <c r="Q91" s="13"/>
      <c r="S91" s="4"/>
      <c r="T91" s="4"/>
      <c r="U91" s="4"/>
      <c r="V91" s="13"/>
      <c r="W91" s="13"/>
      <c r="Y91" s="13"/>
      <c r="Z91" s="38"/>
      <c r="AA91" s="38"/>
      <c r="AB91" s="38"/>
    </row>
    <row r="92" spans="1:28" x14ac:dyDescent="0.25">
      <c r="A92" s="4"/>
      <c r="B92" s="4"/>
      <c r="C92" s="4"/>
      <c r="D92" s="4"/>
      <c r="E92" s="38"/>
      <c r="F92" s="38"/>
      <c r="G92" s="4"/>
      <c r="H92" s="4"/>
      <c r="I92" s="4"/>
      <c r="J92" s="13"/>
      <c r="K92" s="13"/>
      <c r="M92" s="4"/>
      <c r="N92" s="4"/>
      <c r="O92" s="4"/>
      <c r="P92" s="13"/>
      <c r="Q92" s="13"/>
      <c r="S92" s="4"/>
      <c r="T92" s="4"/>
      <c r="U92" s="4"/>
      <c r="V92" s="13"/>
      <c r="W92" s="13"/>
      <c r="Y92" s="13"/>
      <c r="Z92" s="38"/>
      <c r="AA92" s="38"/>
      <c r="AB92" s="38"/>
    </row>
    <row r="93" spans="1:28" x14ac:dyDescent="0.25">
      <c r="A93" s="4"/>
      <c r="B93" s="4"/>
      <c r="C93" s="4"/>
      <c r="D93" s="4"/>
      <c r="E93" s="38"/>
      <c r="F93" s="38"/>
      <c r="G93" s="4"/>
      <c r="H93" s="4"/>
      <c r="I93" s="4"/>
      <c r="J93" s="13"/>
      <c r="K93" s="13"/>
      <c r="M93" s="4"/>
      <c r="N93" s="4"/>
      <c r="O93" s="4"/>
      <c r="P93" s="13"/>
      <c r="Q93" s="13"/>
      <c r="S93" s="4"/>
      <c r="T93" s="4"/>
      <c r="U93" s="4"/>
      <c r="V93" s="13"/>
      <c r="W93" s="13"/>
      <c r="Y93" s="13"/>
      <c r="Z93" s="38"/>
      <c r="AA93" s="38"/>
      <c r="AB93" s="38"/>
    </row>
    <row r="94" spans="1:28" x14ac:dyDescent="0.25">
      <c r="A94" s="4"/>
      <c r="B94" s="4"/>
      <c r="C94" s="4"/>
      <c r="D94" s="4"/>
      <c r="E94" s="38"/>
      <c r="F94" s="38"/>
      <c r="G94" s="4"/>
      <c r="H94" s="4"/>
      <c r="I94" s="4"/>
      <c r="J94" s="13"/>
      <c r="K94" s="13"/>
      <c r="M94" s="4"/>
      <c r="N94" s="4"/>
      <c r="O94" s="4"/>
      <c r="P94" s="13"/>
      <c r="Q94" s="13"/>
      <c r="S94" s="4"/>
      <c r="T94" s="4"/>
      <c r="U94" s="4"/>
      <c r="V94" s="13"/>
      <c r="W94" s="13"/>
      <c r="Y94" s="13"/>
      <c r="Z94" s="38"/>
      <c r="AA94" s="38"/>
      <c r="AB94" s="38"/>
    </row>
    <row r="95" spans="1:28" x14ac:dyDescent="0.25">
      <c r="A95" s="4"/>
      <c r="B95" s="4"/>
      <c r="C95" s="4"/>
      <c r="D95" s="4"/>
      <c r="E95" s="38"/>
      <c r="F95" s="38"/>
      <c r="G95" s="4"/>
      <c r="H95" s="4"/>
      <c r="I95" s="4"/>
      <c r="J95" s="13"/>
      <c r="K95" s="13"/>
      <c r="M95" s="4"/>
      <c r="N95" s="4"/>
      <c r="O95" s="4"/>
      <c r="P95" s="13"/>
      <c r="Q95" s="13"/>
      <c r="S95" s="4"/>
      <c r="T95" s="4"/>
      <c r="U95" s="4"/>
      <c r="V95" s="13"/>
      <c r="W95" s="13"/>
      <c r="Y95" s="13"/>
      <c r="Z95" s="38"/>
      <c r="AA95" s="38"/>
      <c r="AB95" s="38"/>
    </row>
    <row r="96" spans="1:28" x14ac:dyDescent="0.25">
      <c r="A96" s="4"/>
      <c r="B96" s="4"/>
      <c r="C96" s="4"/>
      <c r="D96" s="4"/>
      <c r="E96" s="38"/>
      <c r="F96" s="38"/>
      <c r="G96" s="4"/>
      <c r="H96" s="4"/>
      <c r="I96" s="4"/>
      <c r="J96" s="13"/>
      <c r="K96" s="13"/>
      <c r="M96" s="4"/>
      <c r="N96" s="4"/>
      <c r="O96" s="4"/>
      <c r="P96" s="13"/>
      <c r="Q96" s="13"/>
      <c r="S96" s="4"/>
      <c r="T96" s="4"/>
      <c r="U96" s="4"/>
      <c r="V96" s="13"/>
      <c r="W96" s="13"/>
      <c r="Y96" s="13"/>
      <c r="Z96" s="38"/>
      <c r="AA96" s="38"/>
      <c r="AB96" s="38"/>
    </row>
    <row r="97" spans="1:28" x14ac:dyDescent="0.25">
      <c r="A97" s="4"/>
      <c r="B97" s="4"/>
      <c r="C97" s="4"/>
      <c r="D97" s="4"/>
      <c r="E97" s="38"/>
      <c r="F97" s="38"/>
      <c r="G97" s="4"/>
      <c r="H97" s="4"/>
      <c r="I97" s="4"/>
      <c r="J97" s="13"/>
      <c r="K97" s="13"/>
      <c r="M97" s="4"/>
      <c r="N97" s="4"/>
      <c r="O97" s="4"/>
      <c r="P97" s="13"/>
      <c r="Q97" s="13"/>
      <c r="S97" s="4"/>
      <c r="T97" s="4"/>
      <c r="U97" s="4"/>
      <c r="V97" s="13"/>
      <c r="W97" s="13"/>
      <c r="Y97" s="13"/>
      <c r="Z97" s="38"/>
      <c r="AA97" s="38"/>
      <c r="AB97" s="38"/>
    </row>
    <row r="98" spans="1:28" x14ac:dyDescent="0.25">
      <c r="A98" s="4"/>
      <c r="B98" s="4"/>
      <c r="C98" s="4"/>
      <c r="D98" s="4"/>
      <c r="E98" s="38"/>
      <c r="F98" s="38"/>
      <c r="G98" s="4"/>
      <c r="H98" s="4"/>
      <c r="I98" s="4"/>
      <c r="J98" s="13"/>
      <c r="K98" s="13"/>
      <c r="M98" s="4"/>
      <c r="N98" s="4"/>
      <c r="O98" s="4"/>
      <c r="P98" s="13"/>
      <c r="Q98" s="13"/>
      <c r="S98" s="4"/>
      <c r="T98" s="4"/>
      <c r="U98" s="4"/>
      <c r="V98" s="13"/>
      <c r="W98" s="13"/>
      <c r="Y98" s="13"/>
      <c r="Z98" s="38"/>
      <c r="AA98" s="38"/>
      <c r="AB98" s="38"/>
    </row>
    <row r="99" spans="1:28" x14ac:dyDescent="0.25">
      <c r="A99" s="4"/>
      <c r="B99" s="4"/>
      <c r="C99" s="4"/>
      <c r="D99" s="4"/>
      <c r="E99" s="38"/>
      <c r="F99" s="38"/>
      <c r="G99" s="4"/>
      <c r="H99" s="4"/>
      <c r="I99" s="4"/>
      <c r="J99" s="13"/>
      <c r="K99" s="13"/>
      <c r="M99" s="4"/>
      <c r="N99" s="4"/>
      <c r="O99" s="4"/>
      <c r="P99" s="13"/>
      <c r="Q99" s="13"/>
      <c r="S99" s="4"/>
      <c r="T99" s="4"/>
      <c r="U99" s="4"/>
      <c r="V99" s="13"/>
      <c r="W99" s="13"/>
      <c r="Y99" s="13"/>
      <c r="Z99" s="38"/>
      <c r="AA99" s="38"/>
      <c r="AB99" s="38"/>
    </row>
    <row r="100" spans="1:28" x14ac:dyDescent="0.25">
      <c r="A100" s="4"/>
      <c r="B100" s="4"/>
      <c r="C100" s="4"/>
      <c r="D100" s="4"/>
      <c r="E100" s="38"/>
      <c r="F100" s="38"/>
      <c r="G100" s="4"/>
      <c r="H100" s="4"/>
      <c r="I100" s="4"/>
      <c r="J100" s="13"/>
      <c r="K100" s="13"/>
      <c r="M100" s="4"/>
      <c r="N100" s="4"/>
      <c r="O100" s="4"/>
      <c r="P100" s="13"/>
      <c r="Q100" s="13"/>
      <c r="S100" s="4"/>
      <c r="T100" s="4"/>
      <c r="U100" s="4"/>
      <c r="V100" s="13"/>
      <c r="W100" s="13"/>
      <c r="Y100" s="13"/>
      <c r="Z100" s="38"/>
      <c r="AA100" s="38"/>
      <c r="AB100" s="38"/>
    </row>
    <row r="101" spans="1:28" x14ac:dyDescent="0.25">
      <c r="A101" s="4"/>
      <c r="B101" s="4"/>
      <c r="C101" s="4"/>
      <c r="D101" s="4"/>
      <c r="E101" s="38"/>
      <c r="F101" s="38"/>
      <c r="G101" s="4"/>
      <c r="H101" s="4"/>
      <c r="I101" s="4"/>
      <c r="J101" s="13"/>
      <c r="K101" s="13"/>
      <c r="M101" s="4"/>
      <c r="N101" s="4"/>
      <c r="O101" s="4"/>
      <c r="P101" s="13"/>
      <c r="Q101" s="13"/>
      <c r="S101" s="4"/>
      <c r="T101" s="4"/>
      <c r="U101" s="4"/>
      <c r="V101" s="13"/>
      <c r="W101" s="13"/>
      <c r="Y101" s="13"/>
      <c r="Z101" s="38"/>
      <c r="AA101" s="38"/>
      <c r="AB101" s="38"/>
    </row>
    <row r="102" spans="1:28" x14ac:dyDescent="0.25">
      <c r="A102" s="4"/>
      <c r="B102" s="4"/>
      <c r="C102" s="4"/>
      <c r="D102" s="4"/>
      <c r="E102" s="38"/>
      <c r="F102" s="38"/>
      <c r="G102" s="4"/>
      <c r="H102" s="4"/>
      <c r="I102" s="4"/>
      <c r="J102" s="13"/>
      <c r="K102" s="13"/>
      <c r="M102" s="4"/>
      <c r="N102" s="4"/>
      <c r="O102" s="4"/>
      <c r="P102" s="13"/>
      <c r="Q102" s="13"/>
      <c r="S102" s="4"/>
      <c r="T102" s="4"/>
      <c r="U102" s="4"/>
      <c r="V102" s="13"/>
      <c r="W102" s="13"/>
      <c r="Y102" s="13"/>
      <c r="Z102" s="38"/>
      <c r="AA102" s="38"/>
      <c r="AB102" s="38"/>
    </row>
    <row r="103" spans="1:28" x14ac:dyDescent="0.25">
      <c r="A103" s="4"/>
      <c r="B103" s="4"/>
      <c r="C103" s="4"/>
      <c r="D103" s="4"/>
      <c r="E103" s="38"/>
      <c r="F103" s="38"/>
      <c r="G103" s="4"/>
      <c r="H103" s="4"/>
      <c r="I103" s="4"/>
      <c r="J103" s="13"/>
      <c r="K103" s="13"/>
      <c r="M103" s="4"/>
      <c r="N103" s="4"/>
      <c r="O103" s="4"/>
      <c r="P103" s="13"/>
      <c r="Q103" s="13"/>
      <c r="S103" s="4"/>
      <c r="T103" s="4"/>
      <c r="U103" s="4"/>
      <c r="V103" s="13"/>
      <c r="W103" s="13"/>
      <c r="Y103" s="13"/>
      <c r="Z103" s="38"/>
      <c r="AA103" s="38"/>
      <c r="AB103" s="38"/>
    </row>
    <row r="104" spans="1:28" x14ac:dyDescent="0.25">
      <c r="A104" s="4"/>
      <c r="B104" s="4"/>
      <c r="C104" s="4"/>
      <c r="D104" s="4"/>
      <c r="E104" s="38"/>
      <c r="F104" s="38"/>
      <c r="G104" s="4"/>
      <c r="H104" s="4"/>
      <c r="I104" s="4"/>
      <c r="J104" s="13"/>
      <c r="K104" s="13"/>
      <c r="M104" s="4"/>
      <c r="N104" s="4"/>
      <c r="O104" s="4"/>
      <c r="P104" s="13"/>
      <c r="Q104" s="13"/>
      <c r="S104" s="4"/>
      <c r="T104" s="4"/>
      <c r="U104" s="4"/>
      <c r="V104" s="13"/>
      <c r="W104" s="13"/>
      <c r="Y104" s="13"/>
      <c r="Z104" s="38"/>
      <c r="AA104" s="38"/>
      <c r="AB104" s="38"/>
    </row>
    <row r="105" spans="1:28" x14ac:dyDescent="0.25">
      <c r="A105" s="4"/>
      <c r="B105" s="4"/>
      <c r="C105" s="4"/>
      <c r="D105" s="4"/>
      <c r="E105" s="38"/>
      <c r="F105" s="38"/>
      <c r="G105" s="4"/>
      <c r="H105" s="4"/>
      <c r="I105" s="4"/>
      <c r="J105" s="13"/>
      <c r="K105" s="13"/>
      <c r="M105" s="4"/>
      <c r="N105" s="4"/>
      <c r="O105" s="4"/>
      <c r="P105" s="13"/>
      <c r="Q105" s="13"/>
      <c r="S105" s="4"/>
      <c r="T105" s="4"/>
      <c r="U105" s="4"/>
      <c r="V105" s="13"/>
      <c r="W105" s="13"/>
      <c r="Y105" s="13"/>
      <c r="Z105" s="38"/>
      <c r="AA105" s="38"/>
      <c r="AB105" s="38"/>
    </row>
    <row r="106" spans="1:28" x14ac:dyDescent="0.25">
      <c r="A106" s="4"/>
      <c r="B106" s="4"/>
      <c r="C106" s="4"/>
      <c r="D106" s="4"/>
      <c r="E106" s="38"/>
      <c r="F106" s="38"/>
      <c r="G106" s="4"/>
      <c r="H106" s="4"/>
      <c r="I106" s="4"/>
      <c r="J106" s="13"/>
      <c r="K106" s="13"/>
      <c r="M106" s="4"/>
      <c r="N106" s="4"/>
      <c r="O106" s="4"/>
      <c r="P106" s="13"/>
      <c r="Q106" s="13"/>
      <c r="S106" s="4"/>
      <c r="T106" s="4"/>
      <c r="U106" s="4"/>
      <c r="V106" s="13"/>
      <c r="W106" s="13"/>
      <c r="Y106" s="13"/>
      <c r="Z106" s="38"/>
      <c r="AA106" s="38"/>
      <c r="AB106" s="38"/>
    </row>
    <row r="107" spans="1:28" x14ac:dyDescent="0.25">
      <c r="A107" s="4"/>
      <c r="B107" s="4"/>
      <c r="C107" s="4"/>
      <c r="D107" s="4"/>
      <c r="E107" s="38"/>
      <c r="F107" s="38"/>
      <c r="G107" s="4"/>
      <c r="H107" s="4"/>
      <c r="I107" s="4"/>
      <c r="J107" s="13"/>
      <c r="K107" s="13"/>
      <c r="M107" s="4"/>
      <c r="N107" s="4"/>
      <c r="O107" s="4"/>
      <c r="P107" s="13"/>
      <c r="Q107" s="13"/>
      <c r="S107" s="4"/>
      <c r="T107" s="4"/>
      <c r="U107" s="4"/>
      <c r="V107" s="13"/>
      <c r="W107" s="13"/>
      <c r="Y107" s="13"/>
      <c r="Z107" s="38"/>
      <c r="AA107" s="38"/>
      <c r="AB107" s="38"/>
    </row>
    <row r="108" spans="1:28" x14ac:dyDescent="0.25">
      <c r="A108" s="4"/>
      <c r="B108" s="4"/>
      <c r="C108" s="4"/>
      <c r="D108" s="4"/>
      <c r="E108" s="38"/>
      <c r="F108" s="38"/>
      <c r="G108" s="4"/>
      <c r="H108" s="4"/>
      <c r="I108" s="4"/>
      <c r="J108" s="13"/>
      <c r="K108" s="13"/>
      <c r="M108" s="4"/>
      <c r="N108" s="4"/>
      <c r="O108" s="4"/>
      <c r="P108" s="13"/>
      <c r="Q108" s="13"/>
      <c r="S108" s="4"/>
      <c r="T108" s="4"/>
      <c r="U108" s="4"/>
      <c r="V108" s="13"/>
      <c r="W108" s="13"/>
      <c r="Y108" s="13"/>
      <c r="Z108" s="38"/>
      <c r="AA108" s="38"/>
      <c r="AB108" s="38"/>
    </row>
    <row r="109" spans="1:28" x14ac:dyDescent="0.25">
      <c r="A109" s="4"/>
      <c r="B109" s="4"/>
      <c r="C109" s="4"/>
      <c r="D109" s="4"/>
      <c r="E109" s="38"/>
      <c r="F109" s="38"/>
      <c r="G109" s="4"/>
      <c r="H109" s="4"/>
      <c r="I109" s="4"/>
      <c r="J109" s="13"/>
      <c r="K109" s="13"/>
      <c r="M109" s="4"/>
      <c r="N109" s="4"/>
      <c r="O109" s="4"/>
      <c r="P109" s="13"/>
      <c r="Q109" s="13"/>
      <c r="S109" s="4"/>
      <c r="T109" s="4"/>
      <c r="U109" s="4"/>
      <c r="V109" s="13"/>
      <c r="W109" s="13"/>
      <c r="Y109" s="13"/>
      <c r="Z109" s="38"/>
      <c r="AA109" s="38"/>
      <c r="AB109" s="38"/>
    </row>
    <row r="110" spans="1:28" x14ac:dyDescent="0.25">
      <c r="A110" s="4"/>
      <c r="B110" s="4"/>
      <c r="C110" s="4"/>
      <c r="D110" s="4"/>
      <c r="E110" s="38"/>
      <c r="F110" s="38"/>
      <c r="G110" s="4"/>
      <c r="H110" s="4"/>
      <c r="I110" s="4"/>
      <c r="J110" s="13"/>
      <c r="K110" s="13"/>
      <c r="M110" s="4"/>
      <c r="N110" s="4"/>
      <c r="O110" s="4"/>
      <c r="P110" s="13"/>
      <c r="Q110" s="13"/>
      <c r="S110" s="4"/>
      <c r="T110" s="4"/>
      <c r="U110" s="4"/>
      <c r="V110" s="13"/>
      <c r="W110" s="13"/>
      <c r="Y110" s="13"/>
      <c r="Z110" s="38"/>
      <c r="AA110" s="38"/>
      <c r="AB110" s="38"/>
    </row>
    <row r="111" spans="1:28" x14ac:dyDescent="0.25">
      <c r="A111" s="4"/>
      <c r="B111" s="4"/>
      <c r="C111" s="4"/>
      <c r="D111" s="4"/>
      <c r="E111" s="38"/>
      <c r="F111" s="38"/>
      <c r="G111" s="4"/>
      <c r="H111" s="4"/>
      <c r="I111" s="4"/>
      <c r="J111" s="13"/>
      <c r="K111" s="13"/>
      <c r="M111" s="4"/>
      <c r="N111" s="4"/>
      <c r="O111" s="4"/>
      <c r="P111" s="13"/>
      <c r="Q111" s="13"/>
      <c r="S111" s="4"/>
      <c r="T111" s="4"/>
      <c r="U111" s="4"/>
      <c r="V111" s="13"/>
      <c r="W111" s="13"/>
      <c r="Y111" s="13"/>
      <c r="Z111" s="38"/>
      <c r="AA111" s="38"/>
      <c r="AB111" s="38"/>
    </row>
    <row r="112" spans="1:28" x14ac:dyDescent="0.25">
      <c r="A112" s="4"/>
      <c r="B112" s="4"/>
      <c r="C112" s="4"/>
      <c r="D112" s="4"/>
      <c r="E112" s="38"/>
      <c r="F112" s="38"/>
      <c r="G112" s="4"/>
      <c r="H112" s="4"/>
      <c r="I112" s="4"/>
      <c r="J112" s="13"/>
      <c r="K112" s="13"/>
      <c r="M112" s="4"/>
      <c r="N112" s="4"/>
      <c r="O112" s="4"/>
      <c r="P112" s="13"/>
      <c r="Q112" s="13"/>
      <c r="S112" s="4"/>
      <c r="T112" s="4"/>
      <c r="U112" s="4"/>
      <c r="V112" s="13"/>
      <c r="W112" s="13"/>
      <c r="Y112" s="13"/>
      <c r="Z112" s="38"/>
      <c r="AA112" s="38"/>
      <c r="AB112" s="38"/>
    </row>
    <row r="113" spans="1:28" x14ac:dyDescent="0.25">
      <c r="A113" s="4"/>
      <c r="B113" s="4"/>
      <c r="C113" s="4"/>
      <c r="D113" s="4"/>
      <c r="E113" s="38"/>
      <c r="F113" s="38"/>
      <c r="G113" s="4"/>
      <c r="H113" s="4"/>
      <c r="I113" s="4"/>
      <c r="J113" s="13"/>
      <c r="K113" s="13"/>
      <c r="M113" s="4"/>
      <c r="N113" s="4"/>
      <c r="O113" s="4"/>
      <c r="P113" s="13"/>
      <c r="Q113" s="13"/>
      <c r="S113" s="4"/>
      <c r="T113" s="4"/>
      <c r="U113" s="4"/>
      <c r="V113" s="13"/>
      <c r="W113" s="13"/>
      <c r="Y113" s="13"/>
      <c r="Z113" s="38"/>
      <c r="AA113" s="38"/>
      <c r="AB113" s="38"/>
    </row>
    <row r="114" spans="1:28" x14ac:dyDescent="0.25">
      <c r="A114" s="4"/>
      <c r="B114" s="4"/>
      <c r="C114" s="4"/>
      <c r="D114" s="4"/>
      <c r="E114" s="38"/>
      <c r="F114" s="38"/>
      <c r="G114" s="4"/>
      <c r="H114" s="4"/>
      <c r="I114" s="4"/>
      <c r="J114" s="13"/>
      <c r="K114" s="13"/>
      <c r="M114" s="4"/>
      <c r="N114" s="4"/>
      <c r="O114" s="4"/>
      <c r="P114" s="13"/>
      <c r="Q114" s="13"/>
      <c r="S114" s="4"/>
      <c r="T114" s="4"/>
      <c r="U114" s="4"/>
      <c r="V114" s="13"/>
      <c r="W114" s="13"/>
      <c r="Y114" s="13"/>
      <c r="Z114" s="38"/>
      <c r="AA114" s="38"/>
      <c r="AB114" s="38"/>
    </row>
    <row r="115" spans="1:28" x14ac:dyDescent="0.25">
      <c r="A115" s="4"/>
      <c r="B115" s="4"/>
      <c r="C115" s="4"/>
      <c r="D115" s="4"/>
      <c r="E115" s="38"/>
      <c r="F115" s="38"/>
      <c r="G115" s="4"/>
      <c r="H115" s="4"/>
      <c r="I115" s="4"/>
      <c r="J115" s="13"/>
      <c r="K115" s="13"/>
      <c r="M115" s="4"/>
      <c r="N115" s="4"/>
      <c r="O115" s="4"/>
      <c r="P115" s="13"/>
      <c r="Q115" s="13"/>
      <c r="S115" s="4"/>
      <c r="T115" s="4"/>
      <c r="U115" s="4"/>
      <c r="V115" s="13"/>
      <c r="W115" s="13"/>
      <c r="Y115" s="13"/>
      <c r="Z115" s="38"/>
      <c r="AA115" s="38"/>
      <c r="AB115" s="38"/>
    </row>
    <row r="116" spans="1:28" x14ac:dyDescent="0.25">
      <c r="A116" s="4"/>
      <c r="B116" s="4"/>
      <c r="C116" s="4"/>
      <c r="D116" s="4"/>
      <c r="E116" s="38"/>
      <c r="F116" s="38"/>
      <c r="G116" s="4"/>
      <c r="H116" s="4"/>
      <c r="I116" s="4"/>
      <c r="J116" s="13"/>
      <c r="K116" s="13"/>
      <c r="M116" s="4"/>
      <c r="N116" s="4"/>
      <c r="O116" s="4"/>
      <c r="P116" s="13"/>
      <c r="Q116" s="13"/>
      <c r="S116" s="4"/>
      <c r="T116" s="4"/>
      <c r="U116" s="4"/>
      <c r="V116" s="13"/>
      <c r="W116" s="13"/>
      <c r="Y116" s="13"/>
      <c r="Z116" s="38"/>
      <c r="AA116" s="38"/>
      <c r="AB116" s="38"/>
    </row>
    <row r="117" spans="1:28" x14ac:dyDescent="0.25">
      <c r="A117" s="4"/>
      <c r="B117" s="4"/>
      <c r="C117" s="4"/>
      <c r="D117" s="4"/>
      <c r="E117" s="38"/>
      <c r="F117" s="38"/>
      <c r="G117" s="4"/>
      <c r="H117" s="4"/>
      <c r="I117" s="4"/>
      <c r="J117" s="13"/>
      <c r="K117" s="13"/>
      <c r="M117" s="4"/>
      <c r="N117" s="4"/>
      <c r="O117" s="4"/>
      <c r="P117" s="13"/>
      <c r="Q117" s="13"/>
      <c r="S117" s="4"/>
      <c r="T117" s="4"/>
      <c r="U117" s="4"/>
      <c r="V117" s="13"/>
      <c r="W117" s="13"/>
      <c r="Y117" s="13"/>
      <c r="Z117" s="38"/>
      <c r="AA117" s="38"/>
      <c r="AB117" s="38"/>
    </row>
    <row r="118" spans="1:28" x14ac:dyDescent="0.25">
      <c r="A118" s="4"/>
      <c r="B118" s="4"/>
      <c r="C118" s="4"/>
      <c r="D118" s="4"/>
      <c r="E118" s="38"/>
      <c r="F118" s="38"/>
      <c r="G118" s="4"/>
      <c r="H118" s="4"/>
      <c r="I118" s="4"/>
      <c r="J118" s="13"/>
      <c r="K118" s="13"/>
      <c r="M118" s="4"/>
      <c r="N118" s="4"/>
      <c r="O118" s="4"/>
      <c r="P118" s="13"/>
      <c r="Q118" s="13"/>
      <c r="S118" s="4"/>
      <c r="T118" s="4"/>
      <c r="U118" s="4"/>
      <c r="V118" s="13"/>
      <c r="W118" s="13"/>
      <c r="Y118" s="13"/>
      <c r="Z118" s="38"/>
      <c r="AA118" s="38"/>
      <c r="AB118" s="38"/>
    </row>
    <row r="119" spans="1:28" x14ac:dyDescent="0.25">
      <c r="A119" s="4"/>
      <c r="B119" s="4"/>
      <c r="C119" s="4"/>
      <c r="D119" s="4"/>
      <c r="E119" s="38"/>
      <c r="F119" s="38"/>
      <c r="G119" s="4"/>
      <c r="H119" s="4"/>
      <c r="I119" s="4"/>
      <c r="J119" s="13"/>
      <c r="K119" s="13"/>
      <c r="M119" s="4"/>
      <c r="N119" s="4"/>
      <c r="O119" s="4"/>
      <c r="P119" s="13"/>
      <c r="Q119" s="13"/>
      <c r="S119" s="4"/>
      <c r="T119" s="4"/>
      <c r="U119" s="4"/>
      <c r="V119" s="13"/>
      <c r="W119" s="13"/>
      <c r="Y119" s="13"/>
      <c r="Z119" s="38"/>
      <c r="AA119" s="38"/>
      <c r="AB119" s="38"/>
    </row>
    <row r="120" spans="1:28" x14ac:dyDescent="0.25">
      <c r="A120" s="4"/>
      <c r="B120" s="4"/>
      <c r="C120" s="4"/>
      <c r="D120" s="4"/>
      <c r="E120" s="38"/>
      <c r="F120" s="38"/>
      <c r="G120" s="4"/>
      <c r="H120" s="4"/>
      <c r="I120" s="4"/>
      <c r="J120" s="13"/>
      <c r="K120" s="13"/>
      <c r="M120" s="4"/>
      <c r="N120" s="4"/>
      <c r="O120" s="4"/>
      <c r="P120" s="13"/>
      <c r="Q120" s="13"/>
      <c r="S120" s="4"/>
      <c r="T120" s="4"/>
      <c r="U120" s="4"/>
      <c r="V120" s="13"/>
      <c r="W120" s="13"/>
      <c r="Y120" s="13"/>
      <c r="Z120" s="38"/>
      <c r="AA120" s="38"/>
      <c r="AB120" s="38"/>
    </row>
    <row r="121" spans="1:28" x14ac:dyDescent="0.25">
      <c r="A121" s="4"/>
      <c r="B121" s="4"/>
      <c r="C121" s="4"/>
      <c r="D121" s="4"/>
      <c r="E121" s="38"/>
      <c r="F121" s="38"/>
      <c r="G121" s="4"/>
      <c r="H121" s="4"/>
      <c r="I121" s="4"/>
      <c r="J121" s="13"/>
      <c r="K121" s="13"/>
      <c r="M121" s="4"/>
      <c r="N121" s="4"/>
      <c r="O121" s="4"/>
      <c r="P121" s="13"/>
      <c r="Q121" s="13"/>
      <c r="S121" s="4"/>
      <c r="T121" s="4"/>
      <c r="U121" s="4"/>
      <c r="V121" s="13"/>
      <c r="W121" s="13"/>
      <c r="Y121" s="13"/>
      <c r="Z121" s="38"/>
      <c r="AA121" s="38"/>
      <c r="AB121" s="38"/>
    </row>
    <row r="122" spans="1:28" x14ac:dyDescent="0.25">
      <c r="A122" s="4"/>
      <c r="B122" s="4"/>
      <c r="C122" s="4"/>
      <c r="D122" s="4"/>
      <c r="E122" s="38"/>
      <c r="F122" s="38"/>
      <c r="G122" s="4"/>
      <c r="H122" s="4"/>
      <c r="I122" s="4"/>
      <c r="J122" s="13"/>
      <c r="K122" s="13"/>
      <c r="M122" s="4"/>
      <c r="N122" s="4"/>
      <c r="O122" s="4"/>
      <c r="P122" s="13"/>
      <c r="Q122" s="13"/>
      <c r="S122" s="4"/>
      <c r="T122" s="4"/>
      <c r="U122" s="4"/>
      <c r="V122" s="13"/>
      <c r="W122" s="13"/>
      <c r="Y122" s="13"/>
      <c r="Z122" s="38"/>
      <c r="AA122" s="38"/>
      <c r="AB122" s="38"/>
    </row>
    <row r="123" spans="1:28" x14ac:dyDescent="0.25">
      <c r="A123" s="4"/>
      <c r="B123" s="4"/>
      <c r="C123" s="4"/>
      <c r="D123" s="4"/>
      <c r="E123" s="38"/>
      <c r="F123" s="38"/>
      <c r="G123" s="4"/>
      <c r="H123" s="4"/>
      <c r="I123" s="4"/>
      <c r="J123" s="13"/>
      <c r="K123" s="13"/>
      <c r="M123" s="4"/>
      <c r="N123" s="4"/>
      <c r="O123" s="4"/>
      <c r="P123" s="13"/>
      <c r="Q123" s="13"/>
      <c r="S123" s="4"/>
      <c r="T123" s="4"/>
      <c r="U123" s="4"/>
      <c r="V123" s="13"/>
      <c r="W123" s="13"/>
      <c r="Y123" s="13"/>
      <c r="Z123" s="38"/>
      <c r="AA123" s="38"/>
      <c r="AB123" s="38"/>
    </row>
    <row r="124" spans="1:28" x14ac:dyDescent="0.25">
      <c r="A124" s="4"/>
      <c r="B124" s="4"/>
      <c r="C124" s="4"/>
      <c r="D124" s="4"/>
      <c r="E124" s="38"/>
      <c r="F124" s="38"/>
      <c r="G124" s="4"/>
      <c r="H124" s="4"/>
      <c r="I124" s="4"/>
      <c r="J124" s="13"/>
      <c r="K124" s="13"/>
      <c r="M124" s="4"/>
      <c r="N124" s="4"/>
      <c r="O124" s="4"/>
      <c r="P124" s="13"/>
      <c r="Q124" s="13"/>
      <c r="S124" s="4"/>
      <c r="T124" s="4"/>
      <c r="U124" s="4"/>
      <c r="V124" s="13"/>
      <c r="W124" s="13"/>
      <c r="Y124" s="13"/>
      <c r="Z124" s="38"/>
      <c r="AA124" s="38"/>
      <c r="AB124" s="38"/>
    </row>
    <row r="125" spans="1:28" x14ac:dyDescent="0.25">
      <c r="A125" s="4"/>
      <c r="B125" s="4"/>
      <c r="C125" s="4"/>
      <c r="D125" s="4"/>
      <c r="E125" s="38"/>
      <c r="F125" s="38"/>
      <c r="G125" s="4"/>
      <c r="H125" s="4"/>
      <c r="I125" s="4"/>
      <c r="J125" s="13"/>
      <c r="K125" s="13"/>
      <c r="M125" s="4"/>
      <c r="N125" s="4"/>
      <c r="O125" s="4"/>
      <c r="P125" s="13"/>
      <c r="Q125" s="13"/>
      <c r="S125" s="4"/>
      <c r="T125" s="4"/>
      <c r="U125" s="4"/>
      <c r="V125" s="13"/>
      <c r="W125" s="13"/>
      <c r="Y125" s="13"/>
      <c r="Z125" s="38"/>
      <c r="AA125" s="38"/>
      <c r="AB125" s="38"/>
    </row>
    <row r="126" spans="1:28" x14ac:dyDescent="0.25">
      <c r="A126" s="4"/>
      <c r="B126" s="4"/>
      <c r="C126" s="4"/>
      <c r="D126" s="4"/>
      <c r="E126" s="38"/>
      <c r="F126" s="38"/>
      <c r="G126" s="4"/>
      <c r="H126" s="4"/>
      <c r="I126" s="4"/>
      <c r="J126" s="13"/>
      <c r="K126" s="13"/>
      <c r="M126" s="4"/>
      <c r="N126" s="4"/>
      <c r="O126" s="4"/>
      <c r="P126" s="13"/>
      <c r="Q126" s="13"/>
      <c r="S126" s="4"/>
      <c r="T126" s="4"/>
      <c r="U126" s="4"/>
      <c r="V126" s="13"/>
      <c r="W126" s="13"/>
      <c r="Y126" s="13"/>
      <c r="Z126" s="38"/>
      <c r="AA126" s="38"/>
      <c r="AB126" s="38"/>
    </row>
    <row r="127" spans="1:28" x14ac:dyDescent="0.25">
      <c r="A127" s="4"/>
      <c r="B127" s="4"/>
      <c r="C127" s="4"/>
      <c r="D127" s="4"/>
      <c r="E127" s="38"/>
      <c r="F127" s="38"/>
      <c r="G127" s="4"/>
      <c r="H127" s="4"/>
      <c r="I127" s="4"/>
      <c r="J127" s="13"/>
      <c r="K127" s="13"/>
      <c r="M127" s="4"/>
      <c r="N127" s="4"/>
      <c r="O127" s="4"/>
      <c r="P127" s="13"/>
      <c r="Q127" s="13"/>
      <c r="S127" s="4"/>
      <c r="T127" s="4"/>
      <c r="U127" s="4"/>
      <c r="V127" s="13"/>
      <c r="W127" s="13"/>
      <c r="Y127" s="13"/>
      <c r="Z127" s="38"/>
      <c r="AA127" s="38"/>
      <c r="AB127" s="38"/>
    </row>
    <row r="128" spans="1:28" x14ac:dyDescent="0.25">
      <c r="A128" s="4"/>
      <c r="B128" s="4"/>
      <c r="C128" s="4"/>
      <c r="D128" s="4"/>
      <c r="E128" s="38"/>
      <c r="F128" s="38"/>
      <c r="G128" s="4"/>
      <c r="H128" s="4"/>
      <c r="I128" s="4"/>
      <c r="J128" s="13"/>
      <c r="K128" s="13"/>
      <c r="M128" s="4"/>
      <c r="N128" s="4"/>
      <c r="O128" s="4"/>
      <c r="P128" s="13"/>
      <c r="Q128" s="13"/>
      <c r="S128" s="4"/>
      <c r="T128" s="4"/>
      <c r="U128" s="4"/>
      <c r="V128" s="13"/>
      <c r="W128" s="13"/>
      <c r="Y128" s="13"/>
      <c r="Z128" s="38"/>
      <c r="AA128" s="38"/>
      <c r="AB128" s="38"/>
    </row>
    <row r="129" spans="1:28" x14ac:dyDescent="0.25">
      <c r="A129" s="4"/>
      <c r="B129" s="4"/>
      <c r="C129" s="4"/>
      <c r="D129" s="4"/>
      <c r="E129" s="38"/>
      <c r="F129" s="38"/>
      <c r="G129" s="4"/>
      <c r="H129" s="4"/>
      <c r="I129" s="4"/>
      <c r="J129" s="13"/>
      <c r="K129" s="13"/>
      <c r="M129" s="4"/>
      <c r="N129" s="4"/>
      <c r="O129" s="4"/>
      <c r="P129" s="13"/>
      <c r="Q129" s="13"/>
      <c r="S129" s="4"/>
      <c r="T129" s="4"/>
      <c r="U129" s="4"/>
      <c r="V129" s="13"/>
      <c r="W129" s="13"/>
      <c r="Y129" s="13"/>
      <c r="Z129" s="38"/>
      <c r="AA129" s="38"/>
      <c r="AB129" s="38"/>
    </row>
    <row r="130" spans="1:28" x14ac:dyDescent="0.25">
      <c r="A130" s="4"/>
      <c r="B130" s="4"/>
      <c r="C130" s="4"/>
      <c r="D130" s="4"/>
      <c r="E130" s="38"/>
      <c r="F130" s="38"/>
      <c r="G130" s="4"/>
      <c r="H130" s="4"/>
      <c r="I130" s="4"/>
      <c r="J130" s="13"/>
      <c r="K130" s="13"/>
      <c r="M130" s="4"/>
      <c r="N130" s="4"/>
      <c r="O130" s="4"/>
      <c r="P130" s="13"/>
      <c r="Q130" s="13"/>
      <c r="S130" s="4"/>
      <c r="T130" s="4"/>
      <c r="U130" s="4"/>
      <c r="V130" s="13"/>
      <c r="W130" s="13"/>
      <c r="Y130" s="13"/>
      <c r="Z130" s="38"/>
      <c r="AA130" s="38"/>
      <c r="AB130" s="38"/>
    </row>
    <row r="131" spans="1:28" x14ac:dyDescent="0.25">
      <c r="A131" s="4"/>
      <c r="B131" s="4"/>
      <c r="C131" s="4"/>
      <c r="D131" s="4"/>
      <c r="E131" s="38"/>
      <c r="F131" s="38"/>
      <c r="G131" s="4"/>
      <c r="H131" s="4"/>
      <c r="I131" s="4"/>
      <c r="J131" s="13"/>
      <c r="K131" s="13"/>
      <c r="M131" s="4"/>
      <c r="N131" s="4"/>
      <c r="O131" s="4"/>
      <c r="P131" s="13"/>
      <c r="Q131" s="13"/>
      <c r="S131" s="4"/>
      <c r="T131" s="4"/>
      <c r="U131" s="4"/>
      <c r="V131" s="13"/>
      <c r="W131" s="13"/>
      <c r="Y131" s="13"/>
      <c r="Z131" s="38"/>
      <c r="AA131" s="38"/>
      <c r="AB131" s="38"/>
    </row>
    <row r="132" spans="1:28" x14ac:dyDescent="0.25">
      <c r="A132" s="4"/>
      <c r="B132" s="4"/>
      <c r="C132" s="4"/>
      <c r="D132" s="4"/>
      <c r="E132" s="38"/>
      <c r="F132" s="38"/>
      <c r="G132" s="4"/>
      <c r="H132" s="4"/>
      <c r="I132" s="4"/>
      <c r="J132" s="13"/>
      <c r="K132" s="13"/>
      <c r="M132" s="4"/>
      <c r="N132" s="4"/>
      <c r="O132" s="4"/>
      <c r="P132" s="13"/>
      <c r="Q132" s="13"/>
      <c r="S132" s="4"/>
      <c r="T132" s="4"/>
      <c r="U132" s="4"/>
      <c r="V132" s="13"/>
      <c r="W132" s="13"/>
      <c r="Y132" s="13"/>
      <c r="Z132" s="38"/>
      <c r="AA132" s="38"/>
      <c r="AB132" s="38"/>
    </row>
    <row r="133" spans="1:28" x14ac:dyDescent="0.25">
      <c r="A133" s="4"/>
      <c r="B133" s="4"/>
      <c r="C133" s="4"/>
      <c r="D133" s="4"/>
      <c r="E133" s="38"/>
      <c r="F133" s="38"/>
      <c r="G133" s="4"/>
      <c r="H133" s="4"/>
      <c r="I133" s="4"/>
      <c r="J133" s="13"/>
      <c r="K133" s="13"/>
      <c r="M133" s="4"/>
      <c r="N133" s="4"/>
      <c r="O133" s="4"/>
      <c r="P133" s="13"/>
      <c r="Q133" s="13"/>
      <c r="S133" s="4"/>
      <c r="T133" s="4"/>
      <c r="U133" s="4"/>
      <c r="V133" s="13"/>
      <c r="W133" s="13"/>
      <c r="Y133" s="13"/>
      <c r="Z133" s="38"/>
      <c r="AA133" s="38"/>
      <c r="AB133" s="38"/>
    </row>
    <row r="134" spans="1:28" x14ac:dyDescent="0.25">
      <c r="A134" s="4"/>
      <c r="B134" s="4"/>
      <c r="C134" s="4"/>
      <c r="D134" s="4"/>
      <c r="E134" s="38"/>
      <c r="F134" s="38"/>
      <c r="G134" s="4"/>
      <c r="H134" s="4"/>
      <c r="I134" s="4"/>
      <c r="J134" s="13"/>
      <c r="K134" s="13"/>
      <c r="M134" s="4"/>
      <c r="N134" s="4"/>
      <c r="O134" s="4"/>
      <c r="P134" s="13"/>
      <c r="Q134" s="13"/>
      <c r="S134" s="4"/>
      <c r="T134" s="4"/>
      <c r="U134" s="4"/>
      <c r="V134" s="13"/>
      <c r="W134" s="13"/>
      <c r="Y134" s="13"/>
      <c r="Z134" s="38"/>
      <c r="AA134" s="38"/>
      <c r="AB134" s="38"/>
    </row>
    <row r="135" spans="1:28" x14ac:dyDescent="0.25">
      <c r="A135" s="4"/>
      <c r="B135" s="4"/>
      <c r="C135" s="4"/>
      <c r="D135" s="4"/>
      <c r="E135" s="38"/>
      <c r="F135" s="38"/>
      <c r="G135" s="4"/>
      <c r="H135" s="4"/>
      <c r="I135" s="4"/>
      <c r="J135" s="13"/>
      <c r="K135" s="13"/>
      <c r="M135" s="4"/>
      <c r="N135" s="4"/>
      <c r="O135" s="4"/>
      <c r="P135" s="13"/>
      <c r="Q135" s="13"/>
      <c r="S135" s="4"/>
      <c r="T135" s="4"/>
      <c r="U135" s="4"/>
      <c r="V135" s="13"/>
      <c r="W135" s="13"/>
      <c r="Y135" s="13"/>
      <c r="Z135" s="38"/>
      <c r="AA135" s="38"/>
      <c r="AB135" s="38"/>
    </row>
    <row r="136" spans="1:28" x14ac:dyDescent="0.25">
      <c r="A136" s="4"/>
      <c r="B136" s="4"/>
      <c r="C136" s="4"/>
      <c r="D136" s="4"/>
      <c r="E136" s="38"/>
      <c r="F136" s="38"/>
      <c r="G136" s="4"/>
      <c r="H136" s="4"/>
      <c r="I136" s="4"/>
      <c r="J136" s="13"/>
      <c r="K136" s="13"/>
      <c r="M136" s="4"/>
      <c r="N136" s="4"/>
      <c r="O136" s="4"/>
      <c r="P136" s="13"/>
      <c r="Q136" s="13"/>
      <c r="S136" s="4"/>
      <c r="T136" s="4"/>
      <c r="U136" s="4"/>
      <c r="V136" s="13"/>
      <c r="W136" s="13"/>
      <c r="Y136" s="13"/>
      <c r="Z136" s="38"/>
      <c r="AA136" s="38"/>
      <c r="AB136" s="38"/>
    </row>
    <row r="137" spans="1:28" x14ac:dyDescent="0.25">
      <c r="A137" s="4"/>
      <c r="B137" s="4"/>
      <c r="C137" s="4"/>
      <c r="D137" s="4"/>
      <c r="E137" s="38"/>
      <c r="F137" s="38"/>
      <c r="G137" s="4"/>
      <c r="H137" s="4"/>
      <c r="I137" s="4"/>
      <c r="J137" s="13"/>
      <c r="K137" s="13"/>
      <c r="M137" s="4"/>
      <c r="N137" s="4"/>
      <c r="O137" s="4"/>
      <c r="P137" s="13"/>
      <c r="Q137" s="13"/>
      <c r="S137" s="4"/>
      <c r="T137" s="4"/>
      <c r="U137" s="4"/>
      <c r="V137" s="13"/>
      <c r="W137" s="13"/>
      <c r="Y137" s="13"/>
      <c r="Z137" s="38"/>
      <c r="AA137" s="38"/>
      <c r="AB137" s="38"/>
    </row>
    <row r="138" spans="1:28" x14ac:dyDescent="0.25">
      <c r="A138" s="4"/>
      <c r="B138" s="4"/>
      <c r="C138" s="4"/>
      <c r="D138" s="4"/>
      <c r="E138" s="38"/>
      <c r="F138" s="38"/>
      <c r="G138" s="4"/>
      <c r="H138" s="4"/>
      <c r="I138" s="4"/>
      <c r="J138" s="13"/>
      <c r="K138" s="13"/>
      <c r="M138" s="4"/>
      <c r="N138" s="4"/>
      <c r="O138" s="4"/>
      <c r="P138" s="13"/>
      <c r="Q138" s="13"/>
      <c r="S138" s="4"/>
      <c r="T138" s="4"/>
      <c r="U138" s="4"/>
      <c r="V138" s="13"/>
      <c r="W138" s="13"/>
      <c r="Y138" s="13"/>
      <c r="Z138" s="38"/>
      <c r="AA138" s="38"/>
      <c r="AB138" s="38"/>
    </row>
    <row r="139" spans="1:28" x14ac:dyDescent="0.25">
      <c r="A139" s="4"/>
      <c r="B139" s="4"/>
      <c r="C139" s="4"/>
      <c r="D139" s="4"/>
      <c r="E139" s="38"/>
      <c r="F139" s="38"/>
      <c r="G139" s="4"/>
      <c r="H139" s="4"/>
      <c r="I139" s="4"/>
      <c r="J139" s="13"/>
      <c r="K139" s="13"/>
      <c r="M139" s="4"/>
      <c r="N139" s="4"/>
      <c r="O139" s="4"/>
      <c r="P139" s="13"/>
      <c r="Q139" s="13"/>
      <c r="S139" s="4"/>
      <c r="T139" s="4"/>
      <c r="U139" s="4"/>
      <c r="V139" s="13"/>
      <c r="W139" s="13"/>
      <c r="Y139" s="13"/>
      <c r="Z139" s="38"/>
      <c r="AA139" s="38"/>
      <c r="AB139" s="38"/>
    </row>
    <row r="140" spans="1:28" x14ac:dyDescent="0.25">
      <c r="A140" s="4"/>
      <c r="B140" s="4"/>
      <c r="C140" s="4"/>
      <c r="D140" s="4"/>
      <c r="E140" s="38"/>
      <c r="F140" s="38"/>
      <c r="G140" s="4"/>
      <c r="H140" s="4"/>
      <c r="I140" s="4"/>
      <c r="J140" s="13"/>
      <c r="K140" s="13"/>
      <c r="M140" s="4"/>
      <c r="N140" s="4"/>
      <c r="O140" s="4"/>
      <c r="P140" s="13"/>
      <c r="Q140" s="13"/>
      <c r="S140" s="4"/>
      <c r="T140" s="4"/>
      <c r="U140" s="4"/>
      <c r="V140" s="13"/>
      <c r="W140" s="13"/>
      <c r="Y140" s="13"/>
      <c r="Z140" s="38"/>
      <c r="AA140" s="38"/>
      <c r="AB140" s="38"/>
    </row>
    <row r="141" spans="1:28" x14ac:dyDescent="0.25">
      <c r="A141" s="4"/>
      <c r="B141" s="4"/>
      <c r="C141" s="4"/>
      <c r="D141" s="4"/>
      <c r="E141" s="38"/>
      <c r="F141" s="38"/>
      <c r="G141" s="4"/>
      <c r="H141" s="4"/>
      <c r="I141" s="4"/>
      <c r="J141" s="13"/>
      <c r="K141" s="13"/>
      <c r="M141" s="4"/>
      <c r="N141" s="4"/>
      <c r="O141" s="4"/>
      <c r="P141" s="13"/>
      <c r="Q141" s="13"/>
      <c r="S141" s="4"/>
      <c r="T141" s="4"/>
      <c r="U141" s="4"/>
      <c r="V141" s="13"/>
      <c r="W141" s="13"/>
      <c r="Y141" s="13"/>
      <c r="Z141" s="38"/>
      <c r="AA141" s="38"/>
      <c r="AB141" s="38"/>
    </row>
    <row r="142" spans="1:28" x14ac:dyDescent="0.25">
      <c r="A142" s="4"/>
      <c r="B142" s="4"/>
      <c r="C142" s="4"/>
      <c r="D142" s="4"/>
      <c r="E142" s="38"/>
      <c r="F142" s="38"/>
      <c r="G142" s="4"/>
      <c r="H142" s="4"/>
      <c r="I142" s="4"/>
      <c r="J142" s="13"/>
      <c r="K142" s="13"/>
      <c r="M142" s="4"/>
      <c r="N142" s="4"/>
      <c r="O142" s="4"/>
      <c r="P142" s="13"/>
      <c r="Q142" s="13"/>
      <c r="S142" s="4"/>
      <c r="T142" s="4"/>
      <c r="U142" s="4"/>
      <c r="V142" s="13"/>
      <c r="W142" s="13"/>
      <c r="Y142" s="13"/>
      <c r="Z142" s="38"/>
      <c r="AA142" s="38"/>
      <c r="AB142" s="38"/>
    </row>
    <row r="143" spans="1:28" x14ac:dyDescent="0.25">
      <c r="A143" s="4"/>
      <c r="B143" s="4"/>
      <c r="C143" s="4"/>
      <c r="D143" s="4"/>
      <c r="E143" s="38"/>
      <c r="F143" s="38"/>
      <c r="G143" s="4"/>
      <c r="H143" s="4"/>
      <c r="I143" s="4"/>
      <c r="J143" s="13"/>
      <c r="K143" s="13"/>
      <c r="M143" s="4"/>
      <c r="N143" s="4"/>
      <c r="O143" s="4"/>
      <c r="P143" s="13"/>
      <c r="Q143" s="13"/>
      <c r="S143" s="4"/>
      <c r="T143" s="4"/>
      <c r="U143" s="4"/>
      <c r="V143" s="13"/>
      <c r="W143" s="13"/>
      <c r="Y143" s="13"/>
      <c r="Z143" s="38"/>
      <c r="AA143" s="38"/>
      <c r="AB143" s="38"/>
    </row>
    <row r="144" spans="1:28" x14ac:dyDescent="0.25">
      <c r="A144" s="4"/>
      <c r="B144" s="4"/>
      <c r="C144" s="4"/>
      <c r="D144" s="4"/>
      <c r="E144" s="38"/>
      <c r="F144" s="38"/>
      <c r="G144" s="4"/>
      <c r="H144" s="4"/>
      <c r="I144" s="4"/>
      <c r="J144" s="13"/>
      <c r="K144" s="13"/>
      <c r="M144" s="4"/>
      <c r="N144" s="4"/>
      <c r="O144" s="4"/>
      <c r="P144" s="13"/>
      <c r="Q144" s="13"/>
      <c r="S144" s="4"/>
      <c r="T144" s="4"/>
      <c r="U144" s="4"/>
      <c r="V144" s="13"/>
      <c r="W144" s="13"/>
      <c r="Y144" s="13"/>
      <c r="Z144" s="38"/>
      <c r="AA144" s="38"/>
      <c r="AB144" s="38"/>
    </row>
    <row r="145" spans="1:28" x14ac:dyDescent="0.25">
      <c r="A145" s="4"/>
      <c r="B145" s="4"/>
      <c r="C145" s="4"/>
      <c r="D145" s="4"/>
      <c r="E145" s="38"/>
      <c r="F145" s="38"/>
      <c r="G145" s="4"/>
      <c r="H145" s="4"/>
      <c r="I145" s="4"/>
      <c r="J145" s="13"/>
      <c r="K145" s="13"/>
      <c r="M145" s="4"/>
      <c r="N145" s="4"/>
      <c r="O145" s="4"/>
      <c r="P145" s="13"/>
      <c r="Q145" s="13"/>
      <c r="S145" s="4"/>
      <c r="T145" s="4"/>
      <c r="U145" s="4"/>
      <c r="V145" s="13"/>
      <c r="W145" s="13"/>
      <c r="Y145" s="13"/>
      <c r="Z145" s="38"/>
      <c r="AA145" s="38"/>
      <c r="AB145" s="38"/>
    </row>
    <row r="146" spans="1:28" x14ac:dyDescent="0.25">
      <c r="A146" s="4"/>
      <c r="B146" s="4"/>
      <c r="C146" s="4"/>
      <c r="D146" s="4"/>
      <c r="E146" s="38"/>
      <c r="F146" s="38"/>
      <c r="G146" s="4"/>
      <c r="H146" s="4"/>
      <c r="I146" s="4"/>
      <c r="J146" s="13"/>
      <c r="K146" s="13"/>
      <c r="M146" s="4"/>
      <c r="N146" s="4"/>
      <c r="O146" s="4"/>
      <c r="P146" s="13"/>
      <c r="Q146" s="13"/>
      <c r="S146" s="4"/>
      <c r="T146" s="4"/>
      <c r="U146" s="4"/>
      <c r="V146" s="13"/>
      <c r="W146" s="13"/>
      <c r="Y146" s="13"/>
      <c r="Z146" s="38"/>
      <c r="AA146" s="38"/>
      <c r="AB146" s="38"/>
    </row>
    <row r="147" spans="1:28" x14ac:dyDescent="0.25">
      <c r="A147" s="4"/>
      <c r="B147" s="4"/>
      <c r="C147" s="4"/>
      <c r="D147" s="4"/>
      <c r="E147" s="38"/>
      <c r="F147" s="38"/>
      <c r="G147" s="4"/>
      <c r="H147" s="4"/>
      <c r="I147" s="4"/>
      <c r="J147" s="13"/>
      <c r="K147" s="13"/>
      <c r="M147" s="4"/>
      <c r="N147" s="4"/>
      <c r="O147" s="4"/>
      <c r="P147" s="13"/>
      <c r="Q147" s="13"/>
      <c r="S147" s="4"/>
      <c r="T147" s="4"/>
      <c r="U147" s="4"/>
      <c r="V147" s="13"/>
      <c r="W147" s="13"/>
      <c r="Y147" s="13"/>
      <c r="Z147" s="38"/>
      <c r="AA147" s="38"/>
      <c r="AB147" s="38"/>
    </row>
    <row r="148" spans="1:28" x14ac:dyDescent="0.25">
      <c r="A148" s="4"/>
      <c r="B148" s="4"/>
      <c r="C148" s="4"/>
      <c r="D148" s="4"/>
      <c r="E148" s="38"/>
      <c r="F148" s="38"/>
      <c r="G148" s="4"/>
      <c r="H148" s="4"/>
      <c r="I148" s="4"/>
      <c r="J148" s="13"/>
      <c r="K148" s="13"/>
      <c r="M148" s="4"/>
      <c r="N148" s="4"/>
      <c r="O148" s="4"/>
      <c r="P148" s="13"/>
      <c r="Q148" s="13"/>
      <c r="S148" s="4"/>
      <c r="T148" s="4"/>
      <c r="U148" s="4"/>
      <c r="V148" s="13"/>
      <c r="W148" s="13"/>
      <c r="Y148" s="13"/>
      <c r="Z148" s="38"/>
      <c r="AA148" s="38"/>
      <c r="AB148" s="38"/>
    </row>
    <row r="149" spans="1:28" x14ac:dyDescent="0.25">
      <c r="A149" s="4"/>
      <c r="B149" s="4"/>
      <c r="C149" s="4"/>
      <c r="D149" s="4"/>
      <c r="E149" s="38"/>
      <c r="F149" s="38"/>
      <c r="G149" s="4"/>
      <c r="H149" s="4"/>
      <c r="I149" s="4"/>
      <c r="J149" s="13"/>
      <c r="K149" s="13"/>
      <c r="M149" s="4"/>
      <c r="N149" s="4"/>
      <c r="O149" s="4"/>
      <c r="P149" s="13"/>
      <c r="Q149" s="13"/>
      <c r="S149" s="4"/>
      <c r="T149" s="4"/>
      <c r="U149" s="4"/>
      <c r="V149" s="13"/>
      <c r="W149" s="13"/>
      <c r="Y149" s="13"/>
      <c r="Z149" s="38"/>
      <c r="AA149" s="38"/>
      <c r="AB149" s="38"/>
    </row>
    <row r="150" spans="1:28" x14ac:dyDescent="0.25">
      <c r="A150" s="4"/>
      <c r="B150" s="4"/>
      <c r="C150" s="4"/>
      <c r="D150" s="4"/>
      <c r="E150" s="38"/>
      <c r="F150" s="38"/>
      <c r="G150" s="4"/>
      <c r="H150" s="4"/>
      <c r="I150" s="4"/>
      <c r="J150" s="13"/>
      <c r="K150" s="13"/>
      <c r="M150" s="4"/>
      <c r="N150" s="4"/>
      <c r="O150" s="4"/>
      <c r="P150" s="13"/>
      <c r="Q150" s="13"/>
      <c r="S150" s="4"/>
      <c r="T150" s="4"/>
      <c r="U150" s="4"/>
      <c r="V150" s="13"/>
      <c r="W150" s="13"/>
      <c r="Y150" s="13"/>
      <c r="Z150" s="38"/>
      <c r="AA150" s="38"/>
      <c r="AB150" s="38"/>
    </row>
    <row r="151" spans="1:28" x14ac:dyDescent="0.25">
      <c r="A151" s="4"/>
      <c r="B151" s="4"/>
      <c r="C151" s="4"/>
      <c r="D151" s="4"/>
      <c r="E151" s="38"/>
      <c r="F151" s="38"/>
      <c r="G151" s="4"/>
      <c r="H151" s="4"/>
      <c r="I151" s="4"/>
      <c r="J151" s="13"/>
      <c r="K151" s="13"/>
      <c r="M151" s="4"/>
      <c r="N151" s="4"/>
      <c r="O151" s="4"/>
      <c r="P151" s="13"/>
      <c r="Q151" s="13"/>
      <c r="S151" s="4"/>
      <c r="T151" s="4"/>
      <c r="U151" s="4"/>
      <c r="V151" s="13"/>
      <c r="W151" s="13"/>
      <c r="Y151" s="13"/>
      <c r="Z151" s="38"/>
      <c r="AA151" s="38"/>
      <c r="AB151" s="38"/>
    </row>
    <row r="152" spans="1:28" x14ac:dyDescent="0.25">
      <c r="A152" s="4"/>
      <c r="B152" s="4"/>
      <c r="C152" s="4"/>
      <c r="D152" s="4"/>
      <c r="E152" s="38"/>
      <c r="F152" s="38"/>
      <c r="G152" s="4"/>
      <c r="H152" s="4"/>
      <c r="I152" s="4"/>
      <c r="J152" s="13"/>
      <c r="K152" s="13"/>
      <c r="M152" s="4"/>
      <c r="N152" s="4"/>
      <c r="O152" s="4"/>
      <c r="P152" s="13"/>
      <c r="Q152" s="13"/>
      <c r="S152" s="4"/>
      <c r="T152" s="4"/>
      <c r="U152" s="4"/>
      <c r="V152" s="13"/>
      <c r="W152" s="13"/>
      <c r="Y152" s="13"/>
      <c r="Z152" s="38"/>
      <c r="AA152" s="38"/>
      <c r="AB152" s="38"/>
    </row>
    <row r="153" spans="1:28" x14ac:dyDescent="0.25">
      <c r="A153" s="4"/>
      <c r="B153" s="4"/>
      <c r="C153" s="4"/>
      <c r="D153" s="4"/>
      <c r="E153" s="38"/>
      <c r="F153" s="38"/>
      <c r="G153" s="4"/>
      <c r="H153" s="4"/>
      <c r="I153" s="4"/>
      <c r="J153" s="13"/>
      <c r="K153" s="13"/>
      <c r="M153" s="4"/>
      <c r="N153" s="4"/>
      <c r="O153" s="4"/>
      <c r="P153" s="13"/>
      <c r="Q153" s="13"/>
      <c r="S153" s="4"/>
      <c r="T153" s="4"/>
      <c r="U153" s="4"/>
      <c r="V153" s="13"/>
      <c r="W153" s="13"/>
      <c r="Y153" s="13"/>
      <c r="Z153" s="38"/>
      <c r="AA153" s="38"/>
      <c r="AB153" s="38"/>
    </row>
    <row r="154" spans="1:28" x14ac:dyDescent="0.25">
      <c r="A154" s="4"/>
      <c r="B154" s="4"/>
      <c r="C154" s="4"/>
      <c r="D154" s="4"/>
      <c r="E154" s="38"/>
      <c r="F154" s="38"/>
      <c r="G154" s="4"/>
      <c r="H154" s="4"/>
      <c r="I154" s="4"/>
      <c r="J154" s="13"/>
      <c r="K154" s="13"/>
      <c r="M154" s="4"/>
      <c r="N154" s="4"/>
      <c r="O154" s="4"/>
      <c r="P154" s="13"/>
      <c r="Q154" s="13"/>
      <c r="S154" s="4"/>
      <c r="T154" s="4"/>
      <c r="U154" s="4"/>
      <c r="V154" s="13"/>
      <c r="W154" s="13"/>
      <c r="Y154" s="13"/>
      <c r="Z154" s="38"/>
      <c r="AA154" s="38"/>
      <c r="AB154" s="38"/>
    </row>
    <row r="155" spans="1:28" x14ac:dyDescent="0.25">
      <c r="A155" s="4"/>
      <c r="B155" s="4"/>
      <c r="C155" s="4"/>
      <c r="D155" s="4"/>
      <c r="E155" s="38"/>
      <c r="F155" s="38"/>
      <c r="G155" s="4"/>
      <c r="H155" s="4"/>
      <c r="I155" s="4"/>
      <c r="J155" s="13"/>
      <c r="K155" s="13"/>
      <c r="M155" s="4"/>
      <c r="N155" s="4"/>
      <c r="O155" s="4"/>
      <c r="P155" s="13"/>
      <c r="Q155" s="13"/>
      <c r="S155" s="4"/>
      <c r="T155" s="4"/>
      <c r="U155" s="4"/>
      <c r="V155" s="13"/>
      <c r="W155" s="13"/>
      <c r="Y155" s="13"/>
      <c r="Z155" s="38"/>
      <c r="AA155" s="38"/>
      <c r="AB155" s="38"/>
    </row>
    <row r="156" spans="1:28" x14ac:dyDescent="0.25">
      <c r="A156" s="4"/>
      <c r="B156" s="4"/>
      <c r="C156" s="4"/>
      <c r="D156" s="4"/>
      <c r="E156" s="38"/>
      <c r="F156" s="38"/>
      <c r="G156" s="4"/>
      <c r="H156" s="4"/>
      <c r="I156" s="4"/>
      <c r="J156" s="13"/>
      <c r="K156" s="13"/>
      <c r="M156" s="4"/>
      <c r="N156" s="4"/>
      <c r="O156" s="4"/>
      <c r="P156" s="13"/>
      <c r="Q156" s="13"/>
      <c r="S156" s="4"/>
      <c r="T156" s="4"/>
      <c r="U156" s="4"/>
      <c r="V156" s="13"/>
      <c r="W156" s="13"/>
      <c r="Y156" s="13"/>
      <c r="Z156" s="38"/>
      <c r="AA156" s="38"/>
      <c r="AB156" s="38"/>
    </row>
    <row r="157" spans="1:28" x14ac:dyDescent="0.25">
      <c r="A157" s="4"/>
      <c r="B157" s="4"/>
      <c r="C157" s="4"/>
      <c r="D157" s="4"/>
      <c r="E157" s="38"/>
      <c r="F157" s="38"/>
      <c r="G157" s="4"/>
      <c r="H157" s="4"/>
      <c r="I157" s="4"/>
      <c r="J157" s="13"/>
      <c r="K157" s="13"/>
      <c r="M157" s="4"/>
      <c r="N157" s="4"/>
      <c r="O157" s="4"/>
      <c r="P157" s="13"/>
      <c r="Q157" s="13"/>
      <c r="S157" s="4"/>
      <c r="T157" s="4"/>
      <c r="U157" s="4"/>
      <c r="V157" s="13"/>
      <c r="W157" s="13"/>
      <c r="Y157" s="13"/>
      <c r="Z157" s="38"/>
      <c r="AA157" s="38"/>
      <c r="AB157" s="38"/>
    </row>
    <row r="158" spans="1:28" x14ac:dyDescent="0.25">
      <c r="A158" s="4"/>
      <c r="B158" s="4"/>
      <c r="C158" s="4"/>
      <c r="D158" s="4"/>
      <c r="E158" s="38"/>
      <c r="F158" s="38"/>
      <c r="G158" s="4"/>
      <c r="H158" s="4"/>
      <c r="I158" s="4"/>
      <c r="J158" s="13"/>
      <c r="K158" s="13"/>
      <c r="M158" s="4"/>
      <c r="N158" s="4"/>
      <c r="O158" s="4"/>
      <c r="P158" s="13"/>
      <c r="Q158" s="13"/>
      <c r="S158" s="4"/>
      <c r="T158" s="4"/>
      <c r="U158" s="4"/>
      <c r="V158" s="13"/>
      <c r="W158" s="13"/>
      <c r="Y158" s="13"/>
      <c r="Z158" s="38"/>
      <c r="AA158" s="38"/>
      <c r="AB158" s="38"/>
    </row>
    <row r="159" spans="1:28" x14ac:dyDescent="0.25">
      <c r="A159" s="4"/>
      <c r="B159" s="4"/>
      <c r="C159" s="4"/>
      <c r="D159" s="4"/>
      <c r="E159" s="38"/>
      <c r="F159" s="38"/>
      <c r="G159" s="4"/>
      <c r="H159" s="4"/>
      <c r="I159" s="4"/>
      <c r="J159" s="13"/>
      <c r="K159" s="13"/>
      <c r="M159" s="4"/>
      <c r="N159" s="4"/>
      <c r="O159" s="4"/>
      <c r="P159" s="13"/>
      <c r="Q159" s="13"/>
      <c r="S159" s="4"/>
      <c r="T159" s="4"/>
      <c r="U159" s="4"/>
      <c r="V159" s="13"/>
      <c r="W159" s="13"/>
      <c r="Y159" s="13"/>
      <c r="Z159" s="38"/>
      <c r="AA159" s="38"/>
      <c r="AB159" s="38"/>
    </row>
    <row r="160" spans="1:28" x14ac:dyDescent="0.25">
      <c r="A160" s="4"/>
      <c r="B160" s="4"/>
      <c r="C160" s="4"/>
      <c r="D160" s="4"/>
      <c r="E160" s="38"/>
      <c r="F160" s="38"/>
      <c r="G160" s="4"/>
      <c r="H160" s="4"/>
      <c r="I160" s="4"/>
      <c r="J160" s="13"/>
      <c r="K160" s="13"/>
      <c r="M160" s="4"/>
      <c r="N160" s="4"/>
      <c r="O160" s="4"/>
      <c r="P160" s="13"/>
      <c r="Q160" s="13"/>
      <c r="S160" s="4"/>
      <c r="T160" s="4"/>
      <c r="U160" s="4"/>
      <c r="V160" s="13"/>
      <c r="W160" s="13"/>
      <c r="Y160" s="13"/>
      <c r="Z160" s="38"/>
      <c r="AA160" s="38"/>
      <c r="AB160" s="38"/>
    </row>
    <row r="161" spans="1:28" x14ac:dyDescent="0.25">
      <c r="A161" s="4"/>
      <c r="B161" s="4"/>
      <c r="C161" s="4"/>
      <c r="D161" s="4"/>
      <c r="E161" s="38"/>
      <c r="F161" s="38"/>
      <c r="G161" s="4"/>
      <c r="H161" s="4"/>
      <c r="I161" s="4"/>
      <c r="J161" s="13"/>
      <c r="K161" s="13"/>
      <c r="M161" s="4"/>
      <c r="N161" s="4"/>
      <c r="O161" s="4"/>
      <c r="P161" s="13"/>
      <c r="Q161" s="13"/>
      <c r="S161" s="4"/>
      <c r="T161" s="4"/>
      <c r="U161" s="4"/>
      <c r="V161" s="13"/>
      <c r="W161" s="13"/>
      <c r="Y161" s="13"/>
      <c r="Z161" s="38"/>
      <c r="AA161" s="38"/>
      <c r="AB161" s="38"/>
    </row>
    <row r="162" spans="1:28" x14ac:dyDescent="0.25">
      <c r="A162" s="4"/>
      <c r="B162" s="4"/>
      <c r="C162" s="4"/>
      <c r="D162" s="4"/>
      <c r="E162" s="38"/>
      <c r="F162" s="38"/>
      <c r="G162" s="4"/>
      <c r="H162" s="4"/>
      <c r="I162" s="4"/>
      <c r="J162" s="13"/>
      <c r="K162" s="13"/>
      <c r="M162" s="4"/>
      <c r="N162" s="4"/>
      <c r="O162" s="4"/>
      <c r="P162" s="13"/>
      <c r="Q162" s="13"/>
      <c r="S162" s="4"/>
      <c r="T162" s="4"/>
      <c r="U162" s="4"/>
      <c r="V162" s="13"/>
      <c r="W162" s="13"/>
      <c r="Y162" s="13"/>
      <c r="Z162" s="38"/>
      <c r="AA162" s="38"/>
      <c r="AB162" s="38"/>
    </row>
    <row r="163" spans="1:28" x14ac:dyDescent="0.25">
      <c r="A163" s="4"/>
      <c r="B163" s="4"/>
      <c r="C163" s="4"/>
      <c r="D163" s="4"/>
      <c r="E163" s="38"/>
      <c r="F163" s="38"/>
      <c r="G163" s="4"/>
      <c r="H163" s="4"/>
      <c r="I163" s="4"/>
      <c r="J163" s="13"/>
      <c r="K163" s="13"/>
      <c r="M163" s="4"/>
      <c r="N163" s="4"/>
      <c r="O163" s="4"/>
      <c r="P163" s="13"/>
      <c r="Q163" s="13"/>
      <c r="S163" s="4"/>
      <c r="T163" s="4"/>
      <c r="U163" s="4"/>
      <c r="V163" s="13"/>
      <c r="W163" s="13"/>
      <c r="Y163" s="13"/>
      <c r="Z163" s="38"/>
      <c r="AA163" s="38"/>
      <c r="AB163" s="38"/>
    </row>
    <row r="164" spans="1:28" x14ac:dyDescent="0.25">
      <c r="A164" s="4"/>
      <c r="B164" s="4"/>
      <c r="C164" s="4"/>
      <c r="D164" s="4"/>
      <c r="E164" s="38"/>
      <c r="F164" s="38"/>
      <c r="G164" s="4"/>
      <c r="H164" s="4"/>
      <c r="I164" s="4"/>
      <c r="J164" s="13"/>
      <c r="K164" s="13"/>
      <c r="M164" s="4"/>
      <c r="N164" s="4"/>
      <c r="O164" s="4"/>
      <c r="P164" s="13"/>
      <c r="Q164" s="13"/>
      <c r="S164" s="4"/>
      <c r="T164" s="4"/>
      <c r="U164" s="4"/>
      <c r="V164" s="13"/>
      <c r="W164" s="13"/>
      <c r="Y164" s="13"/>
      <c r="Z164" s="38"/>
      <c r="AA164" s="38"/>
      <c r="AB164" s="38"/>
    </row>
    <row r="165" spans="1:28" x14ac:dyDescent="0.25">
      <c r="A165" s="4"/>
      <c r="B165" s="4"/>
      <c r="C165" s="4"/>
      <c r="D165" s="4"/>
      <c r="E165" s="38"/>
      <c r="F165" s="38"/>
      <c r="G165" s="4"/>
      <c r="H165" s="4"/>
      <c r="I165" s="4"/>
      <c r="J165" s="13"/>
      <c r="K165" s="13"/>
      <c r="M165" s="4"/>
      <c r="N165" s="4"/>
      <c r="O165" s="4"/>
      <c r="P165" s="13"/>
      <c r="Q165" s="13"/>
      <c r="S165" s="4"/>
      <c r="T165" s="4"/>
      <c r="U165" s="4"/>
      <c r="V165" s="13"/>
      <c r="W165" s="13"/>
      <c r="Y165" s="13"/>
      <c r="Z165" s="38"/>
      <c r="AA165" s="38"/>
      <c r="AB165" s="38"/>
    </row>
    <row r="166" spans="1:28" x14ac:dyDescent="0.25">
      <c r="A166" s="4"/>
      <c r="B166" s="4"/>
      <c r="C166" s="4"/>
      <c r="D166" s="4"/>
      <c r="E166" s="38"/>
      <c r="F166" s="38"/>
      <c r="G166" s="4"/>
      <c r="H166" s="4"/>
      <c r="I166" s="4"/>
      <c r="J166" s="13"/>
      <c r="K166" s="13"/>
      <c r="M166" s="4"/>
      <c r="N166" s="4"/>
      <c r="O166" s="4"/>
      <c r="P166" s="13"/>
      <c r="Q166" s="13"/>
      <c r="S166" s="4"/>
      <c r="T166" s="4"/>
      <c r="U166" s="4"/>
      <c r="V166" s="13"/>
      <c r="W166" s="13"/>
      <c r="Y166" s="13"/>
      <c r="Z166" s="38"/>
      <c r="AA166" s="38"/>
      <c r="AB166" s="38"/>
    </row>
    <row r="167" spans="1:28" x14ac:dyDescent="0.25">
      <c r="A167" s="4"/>
      <c r="B167" s="4"/>
      <c r="C167" s="4"/>
      <c r="D167" s="4"/>
      <c r="E167" s="38"/>
      <c r="F167" s="38"/>
      <c r="G167" s="4"/>
      <c r="H167" s="4"/>
      <c r="I167" s="4"/>
      <c r="J167" s="13"/>
      <c r="K167" s="13"/>
      <c r="M167" s="4"/>
      <c r="N167" s="4"/>
      <c r="O167" s="4"/>
      <c r="P167" s="13"/>
      <c r="Q167" s="13"/>
      <c r="S167" s="4"/>
      <c r="T167" s="4"/>
      <c r="U167" s="4"/>
      <c r="V167" s="13"/>
      <c r="W167" s="13"/>
      <c r="Y167" s="13"/>
      <c r="Z167" s="38"/>
      <c r="AA167" s="38"/>
      <c r="AB167" s="38"/>
    </row>
    <row r="168" spans="1:28" x14ac:dyDescent="0.25">
      <c r="A168" s="4"/>
      <c r="B168" s="4"/>
      <c r="C168" s="4"/>
      <c r="D168" s="4"/>
      <c r="E168" s="38"/>
      <c r="F168" s="38"/>
      <c r="G168" s="4"/>
      <c r="H168" s="4"/>
      <c r="I168" s="4"/>
      <c r="J168" s="13"/>
      <c r="K168" s="13"/>
      <c r="M168" s="4"/>
      <c r="N168" s="4"/>
      <c r="O168" s="4"/>
      <c r="P168" s="13"/>
      <c r="Q168" s="13"/>
      <c r="S168" s="4"/>
      <c r="T168" s="4"/>
      <c r="U168" s="4"/>
      <c r="V168" s="13"/>
      <c r="W168" s="13"/>
      <c r="Y168" s="13"/>
      <c r="Z168" s="38"/>
      <c r="AA168" s="38"/>
      <c r="AB168" s="38"/>
    </row>
    <row r="169" spans="1:28" x14ac:dyDescent="0.25">
      <c r="A169" s="4"/>
      <c r="B169" s="4"/>
      <c r="C169" s="4"/>
      <c r="D169" s="4"/>
      <c r="E169" s="38"/>
      <c r="F169" s="38"/>
      <c r="G169" s="4"/>
      <c r="H169" s="4"/>
      <c r="I169" s="4"/>
      <c r="J169" s="13"/>
      <c r="K169" s="13"/>
      <c r="M169" s="4"/>
      <c r="N169" s="4"/>
      <c r="O169" s="4"/>
      <c r="P169" s="13"/>
      <c r="Q169" s="13"/>
      <c r="S169" s="4"/>
      <c r="T169" s="4"/>
      <c r="U169" s="4"/>
      <c r="V169" s="13"/>
      <c r="W169" s="13"/>
      <c r="Y169" s="13"/>
      <c r="Z169" s="38"/>
      <c r="AA169" s="38"/>
      <c r="AB169" s="38"/>
    </row>
    <row r="170" spans="1:28" x14ac:dyDescent="0.25">
      <c r="A170" s="4"/>
      <c r="B170" s="4"/>
      <c r="C170" s="4"/>
      <c r="D170" s="4"/>
      <c r="E170" s="38"/>
      <c r="F170" s="38"/>
      <c r="G170" s="4"/>
      <c r="H170" s="4"/>
      <c r="I170" s="4"/>
      <c r="J170" s="13"/>
      <c r="K170" s="13"/>
      <c r="M170" s="4"/>
      <c r="N170" s="4"/>
      <c r="O170" s="4"/>
      <c r="P170" s="13"/>
      <c r="Q170" s="13"/>
      <c r="S170" s="4"/>
      <c r="T170" s="4"/>
      <c r="U170" s="4"/>
      <c r="V170" s="13"/>
      <c r="W170" s="13"/>
      <c r="Y170" s="13"/>
      <c r="Z170" s="38"/>
      <c r="AA170" s="38"/>
      <c r="AB170" s="38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203F4-54EC-4D49-83E3-4605B608912D}">
  <dimension ref="A1:AE169"/>
  <sheetViews>
    <sheetView workbookViewId="0">
      <selection activeCell="I20" sqref="I20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31" x14ac:dyDescent="0.25">
      <c r="A1" s="1" t="s">
        <v>476</v>
      </c>
      <c r="B1" s="1"/>
      <c r="C1" s="1"/>
      <c r="D1" s="56">
        <v>2022</v>
      </c>
      <c r="E1" s="57"/>
      <c r="F1" s="11"/>
      <c r="G1" s="61" t="s">
        <v>14</v>
      </c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7"/>
      <c r="Y1" s="55">
        <v>2023</v>
      </c>
      <c r="Z1" s="55"/>
      <c r="AA1" s="11"/>
      <c r="AB1" s="11"/>
    </row>
    <row r="2" spans="1:31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31" x14ac:dyDescent="0.25">
      <c r="A3" s="3" t="s">
        <v>477</v>
      </c>
      <c r="B3" s="3" t="s">
        <v>478</v>
      </c>
      <c r="C3" s="3" t="s">
        <v>479</v>
      </c>
      <c r="D3" s="3">
        <v>155.99</v>
      </c>
      <c r="E3" s="12">
        <v>170100</v>
      </c>
      <c r="F3" s="12"/>
      <c r="G3" s="3">
        <v>155.99</v>
      </c>
      <c r="H3" s="3" t="s">
        <v>161</v>
      </c>
      <c r="I3" s="3">
        <v>100.657</v>
      </c>
      <c r="J3" s="7">
        <v>1228</v>
      </c>
      <c r="K3" s="7">
        <f>I3*J3</f>
        <v>123606.796</v>
      </c>
      <c r="L3" s="3"/>
      <c r="M3" s="3"/>
      <c r="N3" s="3"/>
      <c r="O3" s="3"/>
      <c r="P3" s="7"/>
      <c r="Q3" s="7"/>
      <c r="R3" s="3"/>
      <c r="S3" s="3">
        <v>4.9005000000000001</v>
      </c>
      <c r="T3" s="3" t="s">
        <v>161</v>
      </c>
      <c r="U3" s="3">
        <v>4.5490000000000004</v>
      </c>
      <c r="V3" s="7">
        <v>96.97</v>
      </c>
      <c r="W3" s="7">
        <f>U3*V3</f>
        <v>441.11653000000001</v>
      </c>
      <c r="X3" s="7"/>
      <c r="Y3" s="7"/>
      <c r="Z3" s="12"/>
      <c r="AA3" s="12"/>
      <c r="AB3" s="12"/>
      <c r="AC3" s="4"/>
    </row>
    <row r="4" spans="1:31" x14ac:dyDescent="0.25">
      <c r="A4" s="3"/>
      <c r="B4" s="3"/>
      <c r="C4" s="3"/>
      <c r="D4" s="3"/>
      <c r="E4" s="12"/>
      <c r="F4" s="12"/>
      <c r="G4" s="3"/>
      <c r="H4" s="3" t="s">
        <v>115</v>
      </c>
      <c r="I4" s="3">
        <v>50.432499999999997</v>
      </c>
      <c r="J4" s="7">
        <v>980</v>
      </c>
      <c r="K4" s="7">
        <f>I4*J4</f>
        <v>49423.85</v>
      </c>
      <c r="L4" s="3"/>
      <c r="M4" s="3"/>
      <c r="N4" s="3"/>
      <c r="O4" s="3"/>
      <c r="P4" s="7"/>
      <c r="Q4" s="7"/>
      <c r="R4" s="3"/>
      <c r="S4" s="3"/>
      <c r="T4" s="3" t="s">
        <v>115</v>
      </c>
      <c r="U4" s="14">
        <v>0.35149999999999998</v>
      </c>
      <c r="V4" s="7">
        <v>96.97</v>
      </c>
      <c r="W4" s="7">
        <f>U4*V4</f>
        <v>34.084955000000001</v>
      </c>
      <c r="X4" s="7"/>
      <c r="Y4" s="7"/>
      <c r="Z4" s="12"/>
      <c r="AA4" s="12"/>
      <c r="AB4" s="12"/>
      <c r="AC4" s="4"/>
      <c r="AD4" s="4"/>
      <c r="AE4" s="4"/>
    </row>
    <row r="5" spans="1:31" x14ac:dyDescent="0.25">
      <c r="A5" s="3"/>
      <c r="B5" s="3"/>
      <c r="C5" s="3"/>
      <c r="D5" s="3"/>
      <c r="E5" s="12"/>
      <c r="F5" s="12"/>
      <c r="G5" s="3"/>
      <c r="H5" s="3"/>
      <c r="I5" s="3">
        <f>I3+I4</f>
        <v>151.08949999999999</v>
      </c>
      <c r="J5" s="7"/>
      <c r="K5" s="7">
        <f>K3+K4</f>
        <v>173030.64600000001</v>
      </c>
      <c r="L5" s="3"/>
      <c r="M5" s="3"/>
      <c r="N5" s="3"/>
      <c r="O5" s="3"/>
      <c r="P5" s="7"/>
      <c r="Q5" s="7"/>
      <c r="R5" s="3"/>
      <c r="S5" s="3"/>
      <c r="T5" s="3"/>
      <c r="U5" s="14">
        <f>U3+U4</f>
        <v>4.9005000000000001</v>
      </c>
      <c r="V5" s="7"/>
      <c r="W5" s="7">
        <f>W3+W4</f>
        <v>475.20148499999999</v>
      </c>
      <c r="X5" s="7"/>
      <c r="Y5" s="7">
        <f>K5+W5</f>
        <v>173505.84748500001</v>
      </c>
      <c r="Z5" s="12">
        <v>173500</v>
      </c>
      <c r="AA5" s="12">
        <v>170100</v>
      </c>
      <c r="AB5" s="12">
        <f>Z5-AA5</f>
        <v>3400</v>
      </c>
      <c r="AC5" s="4"/>
      <c r="AD5" s="4"/>
      <c r="AE5" s="4"/>
    </row>
    <row r="6" spans="1:31" x14ac:dyDescent="0.25">
      <c r="A6" s="29"/>
      <c r="B6" s="29"/>
      <c r="C6" s="29"/>
      <c r="D6" s="29"/>
      <c r="E6" s="33"/>
      <c r="F6" s="33"/>
      <c r="G6" s="29"/>
      <c r="H6" s="29"/>
      <c r="I6" s="29"/>
      <c r="J6" s="19"/>
      <c r="K6" s="19"/>
      <c r="L6" s="29"/>
      <c r="M6" s="29"/>
      <c r="N6" s="29"/>
      <c r="O6" s="29"/>
      <c r="P6" s="19"/>
      <c r="Q6" s="19"/>
      <c r="R6" s="29"/>
      <c r="S6" s="29"/>
      <c r="T6" s="29"/>
      <c r="U6" s="34"/>
      <c r="V6" s="19"/>
      <c r="W6" s="19"/>
      <c r="X6" s="19"/>
      <c r="Y6" s="19"/>
      <c r="Z6" s="33"/>
      <c r="AA6" s="33"/>
      <c r="AB6" s="33"/>
      <c r="AC6" s="4"/>
      <c r="AD6" s="4"/>
      <c r="AE6" s="4"/>
    </row>
    <row r="7" spans="1:31" x14ac:dyDescent="0.25">
      <c r="A7" s="3" t="s">
        <v>36</v>
      </c>
      <c r="B7" s="3"/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/>
      <c r="O7" s="3"/>
      <c r="P7" s="7"/>
      <c r="Q7" s="7"/>
      <c r="R7" s="3"/>
      <c r="S7" s="3"/>
      <c r="T7" s="3"/>
      <c r="U7" s="14"/>
      <c r="V7" s="7"/>
      <c r="W7" s="7"/>
      <c r="X7" s="7"/>
      <c r="Y7" s="7"/>
      <c r="Z7" s="12"/>
      <c r="AA7" s="12"/>
      <c r="AB7" s="12"/>
      <c r="AC7" s="4"/>
      <c r="AD7" s="4"/>
      <c r="AE7" s="4"/>
    </row>
    <row r="8" spans="1:31" s="4" customFormat="1" x14ac:dyDescent="0.25">
      <c r="A8" s="3" t="s">
        <v>19</v>
      </c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>
        <v>3400</v>
      </c>
    </row>
    <row r="9" spans="1:31" x14ac:dyDescent="0.25">
      <c r="A9" s="3" t="s">
        <v>20</v>
      </c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>
        <f>AB8/2</f>
        <v>1700</v>
      </c>
      <c r="AC9" s="4"/>
      <c r="AD9" s="4"/>
      <c r="AE9" s="4"/>
    </row>
    <row r="10" spans="1:31" x14ac:dyDescent="0.25">
      <c r="A10" s="3" t="s">
        <v>21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>
        <v>170</v>
      </c>
      <c r="AC10" s="4"/>
      <c r="AD10" s="4"/>
      <c r="AE10" s="4"/>
    </row>
    <row r="11" spans="1:31" x14ac:dyDescent="0.25">
      <c r="A11" s="3" t="s">
        <v>22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>
        <f>AB10*0.23124</f>
        <v>39.3108</v>
      </c>
      <c r="AC11" s="4"/>
      <c r="AD11" s="4"/>
      <c r="AE11" s="4"/>
    </row>
    <row r="12" spans="1:31" x14ac:dyDescent="0.25">
      <c r="A12" s="3"/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  <c r="AC12" s="4"/>
      <c r="AD12" s="4"/>
      <c r="AE12" s="4"/>
    </row>
    <row r="13" spans="1:31" x14ac:dyDescent="0.25">
      <c r="A13" s="3"/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  <c r="AD13" s="4"/>
      <c r="AE13" s="4"/>
    </row>
    <row r="14" spans="1:31" x14ac:dyDescent="0.25">
      <c r="A14" s="3"/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  <c r="AD14" s="4"/>
      <c r="AE14" s="4"/>
    </row>
    <row r="15" spans="1:31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14"/>
      <c r="V15" s="7"/>
      <c r="W15" s="7"/>
      <c r="X15" s="7"/>
      <c r="Y15" s="7"/>
      <c r="Z15" s="12"/>
      <c r="AA15" s="12"/>
      <c r="AB15" s="12"/>
      <c r="AC15" s="4"/>
      <c r="AD15" s="4"/>
      <c r="AE15" s="4"/>
    </row>
    <row r="16" spans="1:31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  <c r="AD16" s="4"/>
      <c r="AE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3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3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3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3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3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3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3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74932-CD20-4F2E-B3F4-59A00C3ABC5C}">
  <dimension ref="A1:AC167"/>
  <sheetViews>
    <sheetView workbookViewId="0">
      <selection activeCell="J30" sqref="J30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480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481</v>
      </c>
      <c r="B3" s="3" t="s">
        <v>120</v>
      </c>
      <c r="C3" s="3" t="s">
        <v>341</v>
      </c>
      <c r="D3" s="3">
        <v>157.21</v>
      </c>
      <c r="E3" s="12">
        <v>99200</v>
      </c>
      <c r="F3" s="12"/>
      <c r="G3" s="3">
        <v>73.633799999999994</v>
      </c>
      <c r="H3" s="3" t="s">
        <v>93</v>
      </c>
      <c r="I3" s="3">
        <v>24.7394</v>
      </c>
      <c r="J3" s="7">
        <v>1201</v>
      </c>
      <c r="K3" s="7">
        <f>I3*J3</f>
        <v>29712.019400000001</v>
      </c>
      <c r="L3" s="3"/>
      <c r="M3" s="3">
        <v>12.1496</v>
      </c>
      <c r="N3" s="3" t="s">
        <v>93</v>
      </c>
      <c r="O3" s="3">
        <v>0.2429</v>
      </c>
      <c r="P3" s="7">
        <v>196</v>
      </c>
      <c r="Q3" s="7">
        <f>O3*P3</f>
        <v>47.608400000000003</v>
      </c>
      <c r="R3" s="3"/>
      <c r="S3" s="3">
        <v>71.426599999999993</v>
      </c>
      <c r="T3" s="3" t="s">
        <v>93</v>
      </c>
      <c r="U3" s="3">
        <v>46.318100000000001</v>
      </c>
      <c r="V3" s="7">
        <v>96.97</v>
      </c>
      <c r="W3" s="7">
        <f>U3*V3</f>
        <v>4491.4661569999998</v>
      </c>
      <c r="X3" s="7"/>
      <c r="Y3" s="7"/>
      <c r="Z3" s="12"/>
      <c r="AA3" s="12"/>
      <c r="AB3" s="12"/>
      <c r="AC3" s="4"/>
    </row>
    <row r="4" spans="1:29" x14ac:dyDescent="0.25">
      <c r="A4" s="3"/>
      <c r="B4" s="3" t="s">
        <v>482</v>
      </c>
      <c r="C4" s="3"/>
      <c r="D4" s="3"/>
      <c r="E4" s="12"/>
      <c r="F4" s="12"/>
      <c r="G4" s="3"/>
      <c r="H4" s="3" t="s">
        <v>97</v>
      </c>
      <c r="I4" s="3">
        <v>0.96550000000000002</v>
      </c>
      <c r="J4" s="7">
        <v>897</v>
      </c>
      <c r="K4" s="7">
        <f t="shared" ref="K4:K8" si="0">I4*J4</f>
        <v>866.05349999999999</v>
      </c>
      <c r="L4" s="3"/>
      <c r="M4" s="3"/>
      <c r="N4" s="3" t="s">
        <v>95</v>
      </c>
      <c r="O4" s="3">
        <v>4.7614999999999998</v>
      </c>
      <c r="P4" s="7">
        <v>196</v>
      </c>
      <c r="Q4" s="7">
        <f t="shared" ref="Q4:Q6" si="1">O4*P4</f>
        <v>933.25400000000002</v>
      </c>
      <c r="R4" s="3"/>
      <c r="S4" s="3"/>
      <c r="T4" s="3" t="s">
        <v>97</v>
      </c>
      <c r="U4" s="14">
        <v>7.2942</v>
      </c>
      <c r="V4" s="7">
        <v>96.97</v>
      </c>
      <c r="W4" s="7">
        <f t="shared" ref="W4:W8" si="2">U4*V4</f>
        <v>707.31857400000001</v>
      </c>
      <c r="X4" s="7"/>
      <c r="Y4" s="7"/>
      <c r="Z4" s="12"/>
      <c r="AA4" s="12"/>
      <c r="AB4" s="12"/>
      <c r="AC4" s="4"/>
    </row>
    <row r="5" spans="1:29" x14ac:dyDescent="0.25">
      <c r="A5" s="3"/>
      <c r="B5" s="3" t="s">
        <v>483</v>
      </c>
      <c r="C5" s="3"/>
      <c r="D5" s="3"/>
      <c r="E5" s="12"/>
      <c r="F5" s="12"/>
      <c r="G5" s="3"/>
      <c r="H5" s="3" t="s">
        <v>95</v>
      </c>
      <c r="I5" s="3">
        <v>7.4992000000000001</v>
      </c>
      <c r="J5" s="7">
        <v>704</v>
      </c>
      <c r="K5" s="7">
        <f t="shared" si="0"/>
        <v>5279.4368000000004</v>
      </c>
      <c r="L5" s="3"/>
      <c r="M5" s="3"/>
      <c r="N5" s="3" t="s">
        <v>122</v>
      </c>
      <c r="O5" s="3">
        <v>0.2475</v>
      </c>
      <c r="P5" s="7">
        <v>196</v>
      </c>
      <c r="Q5" s="7">
        <f t="shared" si="1"/>
        <v>48.51</v>
      </c>
      <c r="R5" s="3"/>
      <c r="S5" s="3"/>
      <c r="T5" s="3" t="s">
        <v>95</v>
      </c>
      <c r="U5" s="14">
        <v>2.2240000000000002</v>
      </c>
      <c r="V5" s="7">
        <v>96.97</v>
      </c>
      <c r="W5" s="7">
        <f t="shared" si="2"/>
        <v>215.66128</v>
      </c>
      <c r="X5" s="7"/>
      <c r="Y5" s="7"/>
      <c r="Z5" s="12"/>
      <c r="AA5" s="12"/>
      <c r="AB5" s="12"/>
      <c r="AC5" s="4"/>
    </row>
    <row r="6" spans="1:29" x14ac:dyDescent="0.25">
      <c r="A6" s="15"/>
      <c r="B6" s="15"/>
      <c r="C6" s="15"/>
      <c r="D6" s="3"/>
      <c r="E6" s="16"/>
      <c r="F6" s="16"/>
      <c r="G6" s="15"/>
      <c r="H6" s="15" t="s">
        <v>122</v>
      </c>
      <c r="I6" s="15">
        <v>28.381</v>
      </c>
      <c r="J6" s="17">
        <v>1325</v>
      </c>
      <c r="K6" s="7">
        <f t="shared" si="0"/>
        <v>37604.824999999997</v>
      </c>
      <c r="L6" s="15"/>
      <c r="M6" s="15"/>
      <c r="N6" s="15" t="s">
        <v>49</v>
      </c>
      <c r="O6" s="15">
        <v>6.8977000000000004</v>
      </c>
      <c r="P6" s="7">
        <v>196</v>
      </c>
      <c r="Q6" s="7">
        <f t="shared" si="1"/>
        <v>1351.9492</v>
      </c>
      <c r="R6" s="15"/>
      <c r="S6" s="15"/>
      <c r="T6" s="15" t="s">
        <v>122</v>
      </c>
      <c r="U6" s="18">
        <v>6.2244000000000002</v>
      </c>
      <c r="V6" s="7">
        <v>96.97</v>
      </c>
      <c r="W6" s="7">
        <f t="shared" si="2"/>
        <v>603.58006799999998</v>
      </c>
      <c r="X6" s="17"/>
      <c r="Y6" s="17"/>
      <c r="Z6" s="16"/>
      <c r="AA6" s="16"/>
      <c r="AB6" s="16"/>
      <c r="AC6" s="4"/>
    </row>
    <row r="7" spans="1:29" s="20" customFormat="1" x14ac:dyDescent="0.25">
      <c r="A7" s="15"/>
      <c r="B7" s="15"/>
      <c r="C7" s="15"/>
      <c r="D7" s="15"/>
      <c r="E7" s="16"/>
      <c r="F7" s="16"/>
      <c r="G7" s="15"/>
      <c r="H7" s="15" t="s">
        <v>96</v>
      </c>
      <c r="I7" s="15">
        <v>11.2117</v>
      </c>
      <c r="J7" s="17">
        <v>1077</v>
      </c>
      <c r="K7" s="7">
        <f t="shared" si="0"/>
        <v>12075.000900000001</v>
      </c>
      <c r="L7" s="15"/>
      <c r="M7" s="15"/>
      <c r="N7" s="15"/>
      <c r="O7" s="15"/>
      <c r="P7" s="17"/>
      <c r="Q7" s="17"/>
      <c r="R7" s="15"/>
      <c r="S7" s="15"/>
      <c r="T7" s="15" t="s">
        <v>96</v>
      </c>
      <c r="U7" s="15">
        <v>8.9923000000000002</v>
      </c>
      <c r="V7" s="7">
        <v>96.97</v>
      </c>
      <c r="W7" s="7">
        <f t="shared" si="2"/>
        <v>871.98333100000002</v>
      </c>
      <c r="X7" s="17"/>
      <c r="Y7" s="17"/>
      <c r="Z7" s="16"/>
      <c r="AA7" s="16"/>
      <c r="AB7" s="16"/>
      <c r="AC7" s="21"/>
    </row>
    <row r="8" spans="1:29" s="20" customFormat="1" x14ac:dyDescent="0.25">
      <c r="A8" s="15"/>
      <c r="B8" s="15"/>
      <c r="C8" s="15"/>
      <c r="D8" s="15"/>
      <c r="E8" s="16"/>
      <c r="F8" s="16"/>
      <c r="G8" s="15"/>
      <c r="H8" s="15" t="s">
        <v>49</v>
      </c>
      <c r="I8" s="15">
        <v>0.83699999999999997</v>
      </c>
      <c r="J8" s="17">
        <v>138</v>
      </c>
      <c r="K8" s="7">
        <f t="shared" si="0"/>
        <v>115.506</v>
      </c>
      <c r="L8" s="15"/>
      <c r="M8" s="15"/>
      <c r="N8" s="15"/>
      <c r="O8" s="15"/>
      <c r="P8" s="17"/>
      <c r="Q8" s="17"/>
      <c r="R8" s="15"/>
      <c r="S8" s="25"/>
      <c r="T8" s="15" t="s">
        <v>49</v>
      </c>
      <c r="U8" s="18">
        <v>0.37359999999999999</v>
      </c>
      <c r="V8" s="7">
        <v>96.97</v>
      </c>
      <c r="W8" s="7">
        <f t="shared" si="2"/>
        <v>36.227992</v>
      </c>
      <c r="X8" s="17"/>
      <c r="Y8" s="17"/>
      <c r="Z8" s="16"/>
      <c r="AA8" s="16"/>
      <c r="AB8" s="16"/>
      <c r="AC8" s="21"/>
    </row>
    <row r="9" spans="1:29" s="20" customFormat="1" x14ac:dyDescent="0.25">
      <c r="A9" s="15"/>
      <c r="B9" s="15"/>
      <c r="C9" s="15"/>
      <c r="D9" s="15"/>
      <c r="E9" s="16"/>
      <c r="F9" s="16"/>
      <c r="G9" s="15"/>
      <c r="H9" s="16"/>
      <c r="I9" s="15">
        <f>SUM(I3:I8)</f>
        <v>73.633799999999994</v>
      </c>
      <c r="J9" s="17"/>
      <c r="K9" s="7">
        <f>SUM(K3:K8)</f>
        <v>85652.8416</v>
      </c>
      <c r="L9" s="15"/>
      <c r="M9" s="15"/>
      <c r="N9" s="15"/>
      <c r="O9" s="15">
        <f>SUM(O3:O6)</f>
        <v>12.1496</v>
      </c>
      <c r="P9" s="17"/>
      <c r="Q9" s="17">
        <f>SUM(Q3:Q6)</f>
        <v>2381.3216000000002</v>
      </c>
      <c r="R9" s="15"/>
      <c r="S9" s="15"/>
      <c r="T9" s="15"/>
      <c r="U9" s="18">
        <f>SUM(U3:U8)</f>
        <v>71.426600000000008</v>
      </c>
      <c r="V9" s="7"/>
      <c r="W9" s="7">
        <f>SUM(W3:W8)</f>
        <v>6926.2374020000007</v>
      </c>
      <c r="X9" s="17"/>
      <c r="Y9" s="17">
        <f>K9+Q9+W9</f>
        <v>94960.400601999994</v>
      </c>
      <c r="Z9" s="16">
        <v>95000</v>
      </c>
      <c r="AA9" s="16">
        <v>99200</v>
      </c>
      <c r="AB9" s="16">
        <f>Z9-AA9</f>
        <v>-4200</v>
      </c>
      <c r="AC9" s="21"/>
    </row>
    <row r="10" spans="1:29" s="20" customFormat="1" x14ac:dyDescent="0.25">
      <c r="A10" s="22"/>
      <c r="B10" s="22"/>
      <c r="C10" s="22"/>
      <c r="D10" s="22"/>
      <c r="E10" s="23"/>
      <c r="F10" s="23"/>
      <c r="G10" s="22"/>
      <c r="H10" s="22"/>
      <c r="I10" s="22"/>
      <c r="J10" s="24"/>
      <c r="K10" s="19"/>
      <c r="L10" s="22"/>
      <c r="M10" s="22"/>
      <c r="N10" s="22"/>
      <c r="O10" s="22"/>
      <c r="P10" s="24"/>
      <c r="Q10" s="24"/>
      <c r="R10" s="22"/>
      <c r="S10" s="22"/>
      <c r="T10" s="22"/>
      <c r="U10" s="22"/>
      <c r="V10" s="19"/>
      <c r="W10" s="19"/>
      <c r="X10" s="24"/>
      <c r="Y10" s="24"/>
      <c r="Z10" s="23"/>
      <c r="AA10" s="23"/>
      <c r="AB10" s="23"/>
      <c r="AC10" s="21"/>
    </row>
    <row r="11" spans="1:29" s="20" customFormat="1" x14ac:dyDescent="0.25">
      <c r="A11" s="15" t="s">
        <v>484</v>
      </c>
      <c r="B11" s="15" t="s">
        <v>485</v>
      </c>
      <c r="C11" s="15" t="s">
        <v>341</v>
      </c>
      <c r="D11" s="15">
        <v>160</v>
      </c>
      <c r="E11" s="16">
        <v>132700</v>
      </c>
      <c r="F11" s="16"/>
      <c r="G11" s="15">
        <v>106.3729</v>
      </c>
      <c r="H11" s="15" t="s">
        <v>93</v>
      </c>
      <c r="I11" s="15">
        <v>54.481400000000001</v>
      </c>
      <c r="J11" s="17">
        <v>1201</v>
      </c>
      <c r="K11" s="7">
        <f>I11*J11</f>
        <v>65432.161399999997</v>
      </c>
      <c r="L11" s="15"/>
      <c r="M11" s="15">
        <v>49.124600000000001</v>
      </c>
      <c r="N11" s="15" t="s">
        <v>93</v>
      </c>
      <c r="O11" s="15">
        <v>10.1332</v>
      </c>
      <c r="P11" s="17">
        <v>196</v>
      </c>
      <c r="Q11" s="17">
        <f>O11*P11</f>
        <v>1986.1072000000001</v>
      </c>
      <c r="R11" s="15"/>
      <c r="S11" s="15">
        <v>4.5025000000000004</v>
      </c>
      <c r="T11" s="15" t="s">
        <v>93</v>
      </c>
      <c r="U11" s="15">
        <v>0.52800000000000002</v>
      </c>
      <c r="V11" s="7">
        <v>96.97</v>
      </c>
      <c r="W11" s="7">
        <f>U11*V11</f>
        <v>51.200160000000004</v>
      </c>
      <c r="X11" s="17"/>
      <c r="Y11" s="17"/>
      <c r="Z11" s="16"/>
      <c r="AA11" s="16"/>
      <c r="AB11" s="16"/>
      <c r="AC11" s="21"/>
    </row>
    <row r="12" spans="1:29" s="20" customFormat="1" x14ac:dyDescent="0.25">
      <c r="A12" s="15"/>
      <c r="B12" s="15"/>
      <c r="C12" s="15"/>
      <c r="D12" s="15"/>
      <c r="E12" s="16"/>
      <c r="F12" s="16"/>
      <c r="G12" s="15"/>
      <c r="H12" s="15" t="s">
        <v>95</v>
      </c>
      <c r="I12" s="15">
        <v>3.9384000000000001</v>
      </c>
      <c r="J12" s="17">
        <v>704</v>
      </c>
      <c r="K12" s="7">
        <f t="shared" ref="K12:K17" si="3">I12*J12</f>
        <v>2772.6336000000001</v>
      </c>
      <c r="L12" s="15"/>
      <c r="M12" s="15"/>
      <c r="N12" s="15" t="s">
        <v>97</v>
      </c>
      <c r="O12" s="15">
        <v>6.6707000000000001</v>
      </c>
      <c r="P12" s="17">
        <v>196</v>
      </c>
      <c r="Q12" s="17">
        <f t="shared" ref="Q12:Q15" si="4">O12*P12</f>
        <v>1307.4572000000001</v>
      </c>
      <c r="R12" s="15"/>
      <c r="S12" s="15"/>
      <c r="T12" s="15" t="s">
        <v>95</v>
      </c>
      <c r="U12" s="18">
        <v>0.8881</v>
      </c>
      <c r="V12" s="7">
        <v>96.97</v>
      </c>
      <c r="W12" s="7">
        <f t="shared" ref="W12:W17" si="5">U12*V12</f>
        <v>86.119056999999998</v>
      </c>
      <c r="X12" s="17"/>
      <c r="Y12" s="17"/>
      <c r="Z12" s="16"/>
      <c r="AA12" s="16"/>
      <c r="AB12" s="16"/>
      <c r="AC12" s="21"/>
    </row>
    <row r="13" spans="1:29" s="20" customFormat="1" x14ac:dyDescent="0.25">
      <c r="A13" s="15"/>
      <c r="B13" s="15"/>
      <c r="C13" s="15"/>
      <c r="D13" s="15"/>
      <c r="E13" s="16"/>
      <c r="F13" s="16"/>
      <c r="G13" s="15"/>
      <c r="H13" s="15" t="s">
        <v>122</v>
      </c>
      <c r="I13" s="15">
        <v>3.4251999999999998</v>
      </c>
      <c r="J13" s="17">
        <v>1325</v>
      </c>
      <c r="K13" s="7">
        <f t="shared" si="3"/>
        <v>4538.3899999999994</v>
      </c>
      <c r="L13" s="15"/>
      <c r="M13" s="15"/>
      <c r="N13" s="15" t="s">
        <v>95</v>
      </c>
      <c r="O13" s="15">
        <v>24.4178</v>
      </c>
      <c r="P13" s="17">
        <v>196</v>
      </c>
      <c r="Q13" s="17">
        <f t="shared" si="4"/>
        <v>4785.8887999999997</v>
      </c>
      <c r="R13" s="15"/>
      <c r="S13" s="15"/>
      <c r="T13" s="15" t="s">
        <v>122</v>
      </c>
      <c r="U13" s="15">
        <v>0.1353</v>
      </c>
      <c r="V13" s="7">
        <v>96.97</v>
      </c>
      <c r="W13" s="7">
        <f t="shared" si="5"/>
        <v>13.120041000000001</v>
      </c>
      <c r="X13" s="17"/>
      <c r="Y13" s="17"/>
      <c r="Z13" s="16"/>
      <c r="AA13" s="16"/>
      <c r="AB13" s="16"/>
      <c r="AC13" s="21"/>
    </row>
    <row r="14" spans="1:29" s="20" customFormat="1" x14ac:dyDescent="0.25">
      <c r="A14" s="15"/>
      <c r="B14" s="15"/>
      <c r="C14" s="15"/>
      <c r="D14" s="15"/>
      <c r="E14" s="16"/>
      <c r="F14" s="16"/>
      <c r="G14" s="15"/>
      <c r="H14" s="15" t="s">
        <v>100</v>
      </c>
      <c r="I14" s="15">
        <v>2.8813</v>
      </c>
      <c r="J14" s="17">
        <v>1159</v>
      </c>
      <c r="K14" s="7">
        <f t="shared" si="3"/>
        <v>3339.4267</v>
      </c>
      <c r="L14" s="15"/>
      <c r="M14" s="15"/>
      <c r="N14" s="15" t="s">
        <v>122</v>
      </c>
      <c r="O14" s="15">
        <v>0.99509999999999998</v>
      </c>
      <c r="P14" s="17">
        <v>196</v>
      </c>
      <c r="Q14" s="17">
        <f t="shared" si="4"/>
        <v>195.03960000000001</v>
      </c>
      <c r="R14" s="15"/>
      <c r="S14" s="15"/>
      <c r="T14" s="15" t="s">
        <v>100</v>
      </c>
      <c r="U14" s="18">
        <v>9.5299999999999996E-2</v>
      </c>
      <c r="V14" s="7">
        <v>96.97</v>
      </c>
      <c r="W14" s="7">
        <f t="shared" si="5"/>
        <v>9.2412409999999987</v>
      </c>
      <c r="X14" s="17"/>
      <c r="Y14" s="17"/>
      <c r="Z14" s="16"/>
      <c r="AA14" s="16"/>
      <c r="AB14" s="16"/>
      <c r="AC14" s="21"/>
    </row>
    <row r="15" spans="1:29" s="20" customFormat="1" x14ac:dyDescent="0.25">
      <c r="A15" s="15"/>
      <c r="B15" s="15"/>
      <c r="C15" s="15"/>
      <c r="D15" s="15"/>
      <c r="E15" s="16"/>
      <c r="F15" s="16"/>
      <c r="G15" s="15"/>
      <c r="H15" s="15" t="s">
        <v>101</v>
      </c>
      <c r="I15" s="15">
        <v>2.1587000000000001</v>
      </c>
      <c r="J15" s="17">
        <v>856</v>
      </c>
      <c r="K15" s="7">
        <f t="shared" si="3"/>
        <v>1847.8472000000002</v>
      </c>
      <c r="L15" s="15"/>
      <c r="M15" s="15"/>
      <c r="N15" s="15" t="s">
        <v>49</v>
      </c>
      <c r="O15" s="15">
        <v>6.9077999999999999</v>
      </c>
      <c r="P15" s="17">
        <v>196</v>
      </c>
      <c r="Q15" s="17">
        <f t="shared" si="4"/>
        <v>1353.9287999999999</v>
      </c>
      <c r="R15" s="15"/>
      <c r="S15" s="15"/>
      <c r="T15" s="15" t="s">
        <v>101</v>
      </c>
      <c r="U15" s="18">
        <v>0.24779999999999999</v>
      </c>
      <c r="V15" s="7">
        <v>96.97</v>
      </c>
      <c r="W15" s="7">
        <f t="shared" si="5"/>
        <v>24.029166</v>
      </c>
      <c r="X15" s="17"/>
      <c r="Y15" s="17"/>
      <c r="Z15" s="16"/>
      <c r="AA15" s="16"/>
      <c r="AB15" s="16"/>
      <c r="AC15" s="21"/>
    </row>
    <row r="16" spans="1:29" s="20" customFormat="1" x14ac:dyDescent="0.25">
      <c r="A16" s="15"/>
      <c r="B16" s="15"/>
      <c r="C16" s="15"/>
      <c r="D16" s="15"/>
      <c r="E16" s="16"/>
      <c r="F16" s="16"/>
      <c r="G16" s="15"/>
      <c r="H16" s="15" t="s">
        <v>96</v>
      </c>
      <c r="I16" s="15">
        <v>39.426400000000001</v>
      </c>
      <c r="J16" s="17">
        <v>1077</v>
      </c>
      <c r="K16" s="7">
        <f t="shared" si="3"/>
        <v>42462.232799999998</v>
      </c>
      <c r="L16" s="15"/>
      <c r="M16" s="15"/>
      <c r="N16" s="15"/>
      <c r="O16" s="15"/>
      <c r="P16" s="17"/>
      <c r="Q16" s="17"/>
      <c r="R16" s="15"/>
      <c r="S16" s="15"/>
      <c r="T16" s="15" t="s">
        <v>96</v>
      </c>
      <c r="U16" s="18">
        <v>2.5264000000000002</v>
      </c>
      <c r="V16" s="7">
        <v>96.97</v>
      </c>
      <c r="W16" s="7">
        <f t="shared" si="5"/>
        <v>244.98500800000002</v>
      </c>
      <c r="X16" s="17"/>
      <c r="Y16" s="17"/>
      <c r="Z16" s="16"/>
      <c r="AA16" s="16"/>
      <c r="AB16" s="16"/>
      <c r="AC16" s="21"/>
    </row>
    <row r="17" spans="1:29" s="20" customFormat="1" x14ac:dyDescent="0.25">
      <c r="A17" s="15"/>
      <c r="B17" s="15"/>
      <c r="C17" s="15"/>
      <c r="D17" s="15"/>
      <c r="E17" s="16"/>
      <c r="F17" s="16"/>
      <c r="G17" s="15"/>
      <c r="H17" s="15" t="s">
        <v>49</v>
      </c>
      <c r="I17" s="15">
        <v>6.1499999999999999E-2</v>
      </c>
      <c r="J17" s="17">
        <v>138</v>
      </c>
      <c r="K17" s="7">
        <f t="shared" si="3"/>
        <v>8.4870000000000001</v>
      </c>
      <c r="L17" s="15"/>
      <c r="M17" s="15"/>
      <c r="N17" s="15"/>
      <c r="O17" s="15"/>
      <c r="P17" s="17"/>
      <c r="Q17" s="17"/>
      <c r="R17" s="15"/>
      <c r="S17" s="15"/>
      <c r="T17" s="15" t="s">
        <v>49</v>
      </c>
      <c r="U17" s="18">
        <v>8.1600000000000006E-2</v>
      </c>
      <c r="V17" s="7">
        <v>96.97</v>
      </c>
      <c r="W17" s="7">
        <f t="shared" si="5"/>
        <v>7.9127520000000002</v>
      </c>
      <c r="X17" s="17"/>
      <c r="Y17" s="17"/>
      <c r="Z17" s="16"/>
      <c r="AA17" s="16"/>
      <c r="AB17" s="16"/>
      <c r="AC17" s="21"/>
    </row>
    <row r="18" spans="1:29" s="20" customFormat="1" x14ac:dyDescent="0.25">
      <c r="A18" s="15"/>
      <c r="B18" s="15"/>
      <c r="C18" s="15"/>
      <c r="D18" s="15"/>
      <c r="E18" s="16"/>
      <c r="F18" s="16"/>
      <c r="G18" s="15"/>
      <c r="H18" s="15"/>
      <c r="I18" s="15">
        <f>SUM(I11:I17)</f>
        <v>106.37289999999999</v>
      </c>
      <c r="J18" s="17"/>
      <c r="K18" s="7">
        <f>SUM(K11:K17)</f>
        <v>120401.17869999999</v>
      </c>
      <c r="L18" s="15"/>
      <c r="M18" s="15"/>
      <c r="N18" s="15"/>
      <c r="O18" s="15">
        <f>SUM(O11:O15)</f>
        <v>49.124600000000001</v>
      </c>
      <c r="P18" s="17"/>
      <c r="Q18" s="17">
        <f>SUM(Q11:Q15)</f>
        <v>9628.4215999999997</v>
      </c>
      <c r="R18" s="15"/>
      <c r="S18" s="15"/>
      <c r="T18" s="15"/>
      <c r="U18" s="15">
        <f>SUM(U11:U17)</f>
        <v>4.5025000000000004</v>
      </c>
      <c r="V18" s="7"/>
      <c r="W18" s="7">
        <f>SUM(W11:W17)</f>
        <v>436.60742500000003</v>
      </c>
      <c r="X18" s="17"/>
      <c r="Y18" s="17">
        <f>K18+Q18+W18</f>
        <v>130466.20772499999</v>
      </c>
      <c r="Z18" s="16">
        <v>130500</v>
      </c>
      <c r="AA18" s="16">
        <v>132700</v>
      </c>
      <c r="AB18" s="16">
        <f>Z18-AA18</f>
        <v>-2200</v>
      </c>
      <c r="AC18" s="21"/>
    </row>
    <row r="19" spans="1:29" s="20" customFormat="1" x14ac:dyDescent="0.25">
      <c r="A19" s="22"/>
      <c r="B19" s="22"/>
      <c r="C19" s="22"/>
      <c r="D19" s="22"/>
      <c r="E19" s="23"/>
      <c r="F19" s="23"/>
      <c r="G19" s="22"/>
      <c r="H19" s="22"/>
      <c r="I19" s="22"/>
      <c r="J19" s="24"/>
      <c r="K19" s="19"/>
      <c r="L19" s="22"/>
      <c r="M19" s="22"/>
      <c r="N19" s="22"/>
      <c r="O19" s="22"/>
      <c r="P19" s="24"/>
      <c r="Q19" s="24"/>
      <c r="R19" s="22"/>
      <c r="S19" s="22"/>
      <c r="T19" s="22"/>
      <c r="U19" s="22"/>
      <c r="V19" s="19"/>
      <c r="W19" s="19"/>
      <c r="X19" s="24"/>
      <c r="Y19" s="24"/>
      <c r="Z19" s="23"/>
      <c r="AA19" s="23"/>
      <c r="AB19" s="23"/>
      <c r="AC19" s="21"/>
    </row>
    <row r="20" spans="1:29" s="20" customFormat="1" x14ac:dyDescent="0.25">
      <c r="A20" s="15" t="s">
        <v>36</v>
      </c>
      <c r="B20" s="15"/>
      <c r="C20" s="15"/>
      <c r="D20" s="15"/>
      <c r="E20" s="16"/>
      <c r="F20" s="16"/>
      <c r="G20" s="15"/>
      <c r="H20" s="15"/>
      <c r="I20" s="15"/>
      <c r="J20" s="17"/>
      <c r="K20" s="7"/>
      <c r="L20" s="15"/>
      <c r="M20" s="15"/>
      <c r="N20" s="15"/>
      <c r="O20" s="15"/>
      <c r="P20" s="17"/>
      <c r="Q20" s="17"/>
      <c r="R20" s="15"/>
      <c r="S20" s="15"/>
      <c r="T20" s="15"/>
      <c r="U20" s="18"/>
      <c r="V20" s="7"/>
      <c r="W20" s="7"/>
      <c r="X20" s="17"/>
      <c r="Y20" s="17"/>
      <c r="Z20" s="16"/>
      <c r="AA20" s="16"/>
      <c r="AB20" s="16"/>
      <c r="AC20" s="21"/>
    </row>
    <row r="21" spans="1:29" s="20" customFormat="1" x14ac:dyDescent="0.25">
      <c r="A21" s="15" t="s">
        <v>19</v>
      </c>
      <c r="B21" s="15"/>
      <c r="C21" s="15"/>
      <c r="D21" s="15"/>
      <c r="E21" s="16"/>
      <c r="F21" s="16"/>
      <c r="G21" s="15"/>
      <c r="H21" s="15"/>
      <c r="I21" s="15"/>
      <c r="J21" s="17"/>
      <c r="K21" s="7"/>
      <c r="L21" s="15"/>
      <c r="M21" s="15"/>
      <c r="N21" s="15"/>
      <c r="O21" s="15"/>
      <c r="P21" s="17"/>
      <c r="Q21" s="17"/>
      <c r="R21" s="15"/>
      <c r="S21" s="15"/>
      <c r="T21" s="15"/>
      <c r="U21" s="15"/>
      <c r="V21" s="7"/>
      <c r="W21" s="7"/>
      <c r="X21" s="17"/>
      <c r="Y21" s="17"/>
      <c r="Z21" s="16"/>
      <c r="AA21" s="16"/>
      <c r="AB21" s="16">
        <f>AB9+AB18</f>
        <v>-6400</v>
      </c>
      <c r="AC21" s="21"/>
    </row>
    <row r="22" spans="1:29" s="20" customFormat="1" x14ac:dyDescent="0.25">
      <c r="A22" s="15" t="s">
        <v>20</v>
      </c>
      <c r="B22" s="15"/>
      <c r="C22" s="15"/>
      <c r="D22" s="15"/>
      <c r="E22" s="16"/>
      <c r="F22" s="16"/>
      <c r="G22" s="15"/>
      <c r="H22" s="15"/>
      <c r="I22" s="15"/>
      <c r="J22" s="17"/>
      <c r="K22" s="7"/>
      <c r="L22" s="15"/>
      <c r="M22" s="15"/>
      <c r="N22" s="15"/>
      <c r="O22" s="15"/>
      <c r="P22" s="17"/>
      <c r="Q22" s="17"/>
      <c r="R22" s="15"/>
      <c r="S22" s="15"/>
      <c r="T22" s="15"/>
      <c r="U22" s="15"/>
      <c r="V22" s="7"/>
      <c r="W22" s="7"/>
      <c r="X22" s="17"/>
      <c r="Y22" s="17"/>
      <c r="Z22" s="16"/>
      <c r="AA22" s="16"/>
      <c r="AB22" s="16">
        <v>-3200</v>
      </c>
      <c r="AC22" s="21"/>
    </row>
    <row r="23" spans="1:29" s="20" customFormat="1" x14ac:dyDescent="0.25">
      <c r="A23" s="15" t="s">
        <v>21</v>
      </c>
      <c r="B23" s="15"/>
      <c r="C23" s="15"/>
      <c r="D23" s="15"/>
      <c r="E23" s="16"/>
      <c r="F23" s="16"/>
      <c r="G23" s="15"/>
      <c r="H23" s="15"/>
      <c r="I23" s="15"/>
      <c r="J23" s="16"/>
      <c r="K23" s="7"/>
      <c r="L23" s="15"/>
      <c r="M23" s="15"/>
      <c r="N23" s="15"/>
      <c r="O23" s="15"/>
      <c r="P23" s="17"/>
      <c r="Q23" s="17"/>
      <c r="R23" s="15"/>
      <c r="S23" s="15"/>
      <c r="T23" s="15"/>
      <c r="U23" s="15"/>
      <c r="V23" s="7"/>
      <c r="W23" s="7"/>
      <c r="X23" s="17"/>
      <c r="Y23" s="17"/>
      <c r="Z23" s="16"/>
      <c r="AA23" s="16"/>
      <c r="AB23" s="16">
        <v>-320</v>
      </c>
    </row>
    <row r="24" spans="1:29" s="20" customFormat="1" x14ac:dyDescent="0.25">
      <c r="A24" s="15" t="s">
        <v>22</v>
      </c>
      <c r="B24" s="15"/>
      <c r="C24" s="15"/>
      <c r="D24" s="15"/>
      <c r="E24" s="16"/>
      <c r="F24" s="16"/>
      <c r="G24" s="15"/>
      <c r="H24" s="15"/>
      <c r="I24" s="15"/>
      <c r="J24" s="17"/>
      <c r="K24" s="7"/>
      <c r="L24" s="15"/>
      <c r="M24" s="15"/>
      <c r="N24" s="15"/>
      <c r="O24" s="15"/>
      <c r="P24" s="17"/>
      <c r="Q24" s="17"/>
      <c r="R24" s="15"/>
      <c r="S24" s="15"/>
      <c r="T24" s="15"/>
      <c r="U24" s="15"/>
      <c r="V24" s="7"/>
      <c r="W24" s="7"/>
      <c r="X24" s="17"/>
      <c r="Y24" s="17"/>
      <c r="Z24" s="16"/>
      <c r="AA24" s="16"/>
      <c r="AB24" s="16">
        <v>-66</v>
      </c>
    </row>
    <row r="25" spans="1:29" s="20" customFormat="1" x14ac:dyDescent="0.25">
      <c r="A25" s="15"/>
      <c r="B25" s="15"/>
      <c r="C25" s="15"/>
      <c r="D25" s="15"/>
      <c r="E25" s="16"/>
      <c r="F25" s="16"/>
      <c r="G25" s="15"/>
      <c r="H25" s="15"/>
      <c r="I25" s="15"/>
      <c r="J25" s="17"/>
      <c r="K25" s="7"/>
      <c r="L25" s="15"/>
      <c r="M25" s="15"/>
      <c r="N25" s="15"/>
      <c r="O25" s="15"/>
      <c r="P25" s="17"/>
      <c r="Q25" s="17"/>
      <c r="R25" s="15"/>
      <c r="S25" s="15"/>
      <c r="T25" s="15"/>
      <c r="U25" s="15"/>
      <c r="V25" s="7"/>
      <c r="W25" s="7"/>
      <c r="X25" s="17"/>
      <c r="Y25" s="17"/>
      <c r="Z25" s="16"/>
      <c r="AA25" s="16"/>
      <c r="AB25" s="16"/>
    </row>
    <row r="26" spans="1:29" s="20" customFormat="1" x14ac:dyDescent="0.25">
      <c r="A26" s="15"/>
      <c r="B26" s="15"/>
      <c r="C26" s="15"/>
      <c r="D26" s="15"/>
      <c r="E26" s="16"/>
      <c r="F26" s="16"/>
      <c r="G26" s="15"/>
      <c r="H26" s="15"/>
      <c r="I26" s="15"/>
      <c r="J26" s="17"/>
      <c r="K26" s="17"/>
      <c r="L26" s="15"/>
      <c r="M26" s="15"/>
      <c r="N26" s="15"/>
      <c r="O26" s="15"/>
      <c r="P26" s="17"/>
      <c r="Q26" s="17"/>
      <c r="R26" s="15"/>
      <c r="S26" s="15"/>
      <c r="T26" s="15"/>
      <c r="U26" s="15"/>
      <c r="V26" s="7"/>
      <c r="W26" s="7"/>
      <c r="X26" s="17"/>
      <c r="Y26" s="17"/>
      <c r="Z26" s="16"/>
      <c r="AA26" s="16"/>
      <c r="AB26" s="16"/>
    </row>
    <row r="27" spans="1:29" s="20" customFormat="1" x14ac:dyDescent="0.25">
      <c r="A27" s="15"/>
      <c r="B27" s="15"/>
      <c r="C27" s="15"/>
      <c r="D27" s="15"/>
      <c r="E27" s="16"/>
      <c r="F27" s="16"/>
      <c r="G27" s="15"/>
      <c r="H27" s="15"/>
      <c r="I27" s="15"/>
      <c r="J27" s="17"/>
      <c r="K27" s="17"/>
      <c r="L27" s="15"/>
      <c r="M27" s="15"/>
      <c r="N27" s="15"/>
      <c r="O27" s="15"/>
      <c r="P27" s="17"/>
      <c r="Q27" s="17"/>
      <c r="R27" s="15"/>
      <c r="S27" s="15"/>
      <c r="T27" s="15"/>
      <c r="U27" s="15"/>
      <c r="V27" s="17"/>
      <c r="W27" s="17"/>
      <c r="X27" s="17"/>
      <c r="Y27" s="17"/>
      <c r="Z27" s="16"/>
      <c r="AA27" s="16"/>
      <c r="AB27" s="16"/>
      <c r="AC27" s="51"/>
    </row>
    <row r="28" spans="1:29" s="20" customFormat="1" x14ac:dyDescent="0.25">
      <c r="A28" s="15"/>
      <c r="B28" s="15"/>
      <c r="C28" s="15"/>
      <c r="D28" s="15"/>
      <c r="E28" s="16"/>
      <c r="F28" s="16"/>
      <c r="G28" s="15"/>
      <c r="H28" s="15"/>
      <c r="I28" s="15"/>
      <c r="J28" s="17"/>
      <c r="K28" s="17"/>
      <c r="L28" s="15"/>
      <c r="M28" s="15"/>
      <c r="N28" s="15"/>
      <c r="O28" s="15"/>
      <c r="P28" s="17"/>
      <c r="Q28" s="17"/>
      <c r="R28" s="15"/>
      <c r="S28" s="15"/>
      <c r="T28" s="15"/>
      <c r="U28" s="15"/>
      <c r="V28" s="17"/>
      <c r="W28" s="17"/>
      <c r="X28" s="17"/>
      <c r="Y28" s="17"/>
      <c r="Z28" s="16"/>
      <c r="AA28" s="16"/>
      <c r="AB28" s="16"/>
    </row>
    <row r="29" spans="1:29" s="20" customFormat="1" x14ac:dyDescent="0.25">
      <c r="A29" s="15"/>
      <c r="B29" s="15"/>
      <c r="C29" s="15"/>
      <c r="D29" s="15"/>
      <c r="E29" s="16"/>
      <c r="F29" s="16"/>
      <c r="G29" s="15"/>
      <c r="H29" s="15"/>
      <c r="I29" s="15"/>
      <c r="J29" s="17"/>
      <c r="K29" s="17"/>
      <c r="L29" s="15"/>
      <c r="M29" s="15"/>
      <c r="N29" s="15"/>
      <c r="O29" s="15"/>
      <c r="P29" s="17"/>
      <c r="Q29" s="17"/>
      <c r="R29" s="15"/>
      <c r="S29" s="15"/>
      <c r="T29" s="15"/>
      <c r="U29" s="15"/>
      <c r="V29" s="17"/>
      <c r="W29" s="17"/>
      <c r="X29" s="17"/>
      <c r="Y29" s="17"/>
      <c r="Z29" s="16"/>
      <c r="AA29" s="16"/>
      <c r="AB29" s="16"/>
    </row>
    <row r="30" spans="1:29" s="20" customFormat="1" x14ac:dyDescent="0.25">
      <c r="A30" s="15"/>
      <c r="B30" s="15"/>
      <c r="C30" s="15"/>
      <c r="D30" s="15"/>
      <c r="E30" s="16"/>
      <c r="F30" s="16"/>
      <c r="G30" s="15"/>
      <c r="H30" s="15"/>
      <c r="I30" s="15"/>
      <c r="J30" s="17"/>
      <c r="K30" s="17"/>
      <c r="L30" s="15"/>
      <c r="M30" s="15"/>
      <c r="N30" s="15"/>
      <c r="O30" s="15"/>
      <c r="P30" s="17"/>
      <c r="Q30" s="17"/>
      <c r="R30" s="15"/>
      <c r="S30" s="15"/>
      <c r="T30" s="15"/>
      <c r="U30" s="15"/>
      <c r="V30" s="17"/>
      <c r="W30" s="17"/>
      <c r="X30" s="17"/>
      <c r="Y30" s="17"/>
      <c r="Z30" s="16"/>
      <c r="AA30" s="16"/>
      <c r="AB30" s="16"/>
    </row>
    <row r="31" spans="1:29" s="20" customFormat="1" x14ac:dyDescent="0.25">
      <c r="A31" s="15"/>
      <c r="B31" s="15"/>
      <c r="C31" s="15"/>
      <c r="D31" s="15"/>
      <c r="E31" s="16"/>
      <c r="F31" s="16"/>
      <c r="G31" s="15"/>
      <c r="H31" s="15"/>
      <c r="I31" s="15"/>
      <c r="J31" s="17"/>
      <c r="K31" s="17"/>
      <c r="L31" s="15"/>
      <c r="M31" s="15"/>
      <c r="N31" s="15"/>
      <c r="O31" s="15"/>
      <c r="P31" s="17"/>
      <c r="Q31" s="17"/>
      <c r="R31" s="15"/>
      <c r="S31" s="15"/>
      <c r="T31" s="15"/>
      <c r="U31" s="15"/>
      <c r="V31" s="17"/>
      <c r="W31" s="17"/>
      <c r="X31" s="17"/>
      <c r="Y31" s="17"/>
      <c r="Z31" s="16"/>
      <c r="AA31" s="16"/>
      <c r="AB31" s="16"/>
    </row>
    <row r="32" spans="1:29" s="20" customFormat="1" x14ac:dyDescent="0.25">
      <c r="A32" s="15"/>
      <c r="B32" s="15"/>
      <c r="C32" s="15"/>
      <c r="D32" s="15"/>
      <c r="E32" s="16"/>
      <c r="F32" s="16"/>
      <c r="G32" s="15"/>
      <c r="H32" s="15"/>
      <c r="I32" s="15"/>
      <c r="J32" s="17"/>
      <c r="K32" s="17"/>
      <c r="L32" s="15"/>
      <c r="M32" s="15"/>
      <c r="N32" s="15"/>
      <c r="O32" s="15"/>
      <c r="P32" s="17"/>
      <c r="Q32" s="17"/>
      <c r="R32" s="15"/>
      <c r="S32" s="15"/>
      <c r="T32" s="15"/>
      <c r="U32" s="15"/>
      <c r="V32" s="17"/>
      <c r="W32" s="17"/>
      <c r="X32" s="17"/>
      <c r="Y32" s="17"/>
      <c r="Z32" s="16"/>
      <c r="AA32" s="16"/>
      <c r="AB32" s="16"/>
    </row>
    <row r="33" spans="1:28" s="20" customFormat="1" x14ac:dyDescent="0.25">
      <c r="A33" s="15"/>
      <c r="B33" s="15"/>
      <c r="C33" s="15"/>
      <c r="D33" s="15"/>
      <c r="E33" s="16"/>
      <c r="F33" s="16"/>
      <c r="G33" s="15"/>
      <c r="H33" s="15"/>
      <c r="I33" s="15"/>
      <c r="J33" s="17"/>
      <c r="K33" s="17"/>
      <c r="L33" s="15"/>
      <c r="M33" s="15"/>
      <c r="N33" s="15"/>
      <c r="O33" s="15"/>
      <c r="P33" s="17"/>
      <c r="Q33" s="17"/>
      <c r="R33" s="15"/>
      <c r="S33" s="15"/>
      <c r="T33" s="15"/>
      <c r="U33" s="15"/>
      <c r="V33" s="17"/>
      <c r="W33" s="17"/>
      <c r="X33" s="17"/>
      <c r="Y33" s="17"/>
      <c r="Z33" s="16"/>
      <c r="AA33" s="16"/>
      <c r="AB33" s="16"/>
    </row>
    <row r="34" spans="1:28" s="20" customFormat="1" x14ac:dyDescent="0.25">
      <c r="A34" s="15"/>
      <c r="B34" s="15"/>
      <c r="C34" s="15"/>
      <c r="D34" s="15"/>
      <c r="E34" s="16"/>
      <c r="F34" s="16"/>
      <c r="G34" s="15"/>
      <c r="H34" s="15"/>
      <c r="I34" s="15"/>
      <c r="J34" s="17"/>
      <c r="K34" s="17"/>
      <c r="L34" s="15"/>
      <c r="M34" s="15"/>
      <c r="N34" s="15"/>
      <c r="O34" s="15"/>
      <c r="P34" s="17"/>
      <c r="Q34" s="17"/>
      <c r="R34" s="15"/>
      <c r="S34" s="15"/>
      <c r="T34" s="15"/>
      <c r="U34" s="15"/>
      <c r="V34" s="17"/>
      <c r="W34" s="17"/>
      <c r="X34" s="17"/>
      <c r="Y34" s="17"/>
      <c r="Z34" s="16"/>
      <c r="AA34" s="16"/>
      <c r="AB34" s="16"/>
    </row>
    <row r="35" spans="1:28" s="20" customFormat="1" x14ac:dyDescent="0.25">
      <c r="A35" s="15"/>
      <c r="B35" s="15"/>
      <c r="C35" s="15"/>
      <c r="D35" s="15"/>
      <c r="E35" s="16"/>
      <c r="F35" s="16"/>
      <c r="G35" s="15"/>
      <c r="H35" s="15"/>
      <c r="I35" s="15"/>
      <c r="J35" s="17"/>
      <c r="K35" s="17"/>
      <c r="L35" s="15"/>
      <c r="M35" s="15"/>
      <c r="N35" s="15"/>
      <c r="O35" s="15"/>
      <c r="P35" s="17"/>
      <c r="Q35" s="17"/>
      <c r="R35" s="15"/>
      <c r="S35" s="15"/>
      <c r="T35" s="15"/>
      <c r="U35" s="15"/>
      <c r="V35" s="17"/>
      <c r="W35" s="17"/>
      <c r="X35" s="17"/>
      <c r="Y35" s="17"/>
      <c r="Z35" s="16"/>
      <c r="AA35" s="16"/>
      <c r="AB35" s="16"/>
    </row>
    <row r="36" spans="1:28" s="20" customFormat="1" x14ac:dyDescent="0.25">
      <c r="A36" s="15"/>
      <c r="B36" s="15"/>
      <c r="C36" s="15"/>
      <c r="D36" s="15"/>
      <c r="E36" s="16"/>
      <c r="F36" s="16"/>
      <c r="G36" s="15"/>
      <c r="H36" s="15"/>
      <c r="I36" s="15"/>
      <c r="J36" s="17"/>
      <c r="K36" s="17"/>
      <c r="L36" s="15"/>
      <c r="M36" s="15"/>
      <c r="N36" s="15"/>
      <c r="O36" s="15"/>
      <c r="P36" s="17"/>
      <c r="Q36" s="17"/>
      <c r="R36" s="15"/>
      <c r="S36" s="15"/>
      <c r="T36" s="15"/>
      <c r="U36" s="15"/>
      <c r="V36" s="17"/>
      <c r="W36" s="17"/>
      <c r="X36" s="17"/>
      <c r="Y36" s="17"/>
      <c r="Z36" s="16"/>
      <c r="AA36" s="16"/>
      <c r="AB36" s="16"/>
    </row>
    <row r="37" spans="1:28" s="20" customFormat="1" x14ac:dyDescent="0.25">
      <c r="A37" s="15"/>
      <c r="B37" s="15"/>
      <c r="C37" s="15"/>
      <c r="D37" s="15"/>
      <c r="E37" s="16"/>
      <c r="F37" s="16"/>
      <c r="G37" s="15"/>
      <c r="H37" s="15"/>
      <c r="I37" s="15"/>
      <c r="J37" s="17"/>
      <c r="K37" s="17"/>
      <c r="L37" s="15"/>
      <c r="M37" s="15"/>
      <c r="N37" s="15"/>
      <c r="O37" s="15"/>
      <c r="P37" s="17"/>
      <c r="Q37" s="17"/>
      <c r="R37" s="15"/>
      <c r="S37" s="15"/>
      <c r="T37" s="15"/>
      <c r="U37" s="15"/>
      <c r="V37" s="17"/>
      <c r="W37" s="17"/>
      <c r="X37" s="17"/>
      <c r="Y37" s="17"/>
      <c r="Z37" s="16"/>
      <c r="AA37" s="16"/>
      <c r="AB37" s="16"/>
    </row>
    <row r="38" spans="1:28" s="20" customFormat="1" x14ac:dyDescent="0.25">
      <c r="A38" s="15"/>
      <c r="B38" s="15"/>
      <c r="C38" s="15"/>
      <c r="D38" s="15"/>
      <c r="E38" s="16"/>
      <c r="F38" s="16"/>
      <c r="G38" s="15"/>
      <c r="H38" s="15"/>
      <c r="I38" s="15"/>
      <c r="J38" s="17"/>
      <c r="K38" s="17"/>
      <c r="L38" s="15"/>
      <c r="M38" s="15"/>
      <c r="N38" s="15"/>
      <c r="O38" s="15"/>
      <c r="P38" s="17"/>
      <c r="Q38" s="17"/>
      <c r="R38" s="15"/>
      <c r="S38" s="15"/>
      <c r="T38" s="15"/>
      <c r="U38" s="15"/>
      <c r="V38" s="17"/>
      <c r="W38" s="17"/>
      <c r="X38" s="17"/>
      <c r="Y38" s="17"/>
      <c r="Z38" s="16"/>
      <c r="AA38" s="16"/>
      <c r="AB38" s="16"/>
    </row>
    <row r="39" spans="1:28" s="20" customFormat="1" x14ac:dyDescent="0.25">
      <c r="A39" s="15"/>
      <c r="B39" s="15"/>
      <c r="C39" s="15"/>
      <c r="D39" s="15"/>
      <c r="E39" s="16"/>
      <c r="F39" s="16"/>
      <c r="G39" s="15"/>
      <c r="H39" s="15"/>
      <c r="I39" s="15"/>
      <c r="J39" s="17"/>
      <c r="K39" s="17"/>
      <c r="L39" s="15"/>
      <c r="M39" s="15"/>
      <c r="N39" s="15"/>
      <c r="O39" s="15"/>
      <c r="P39" s="17"/>
      <c r="Q39" s="17"/>
      <c r="R39" s="15"/>
      <c r="S39" s="15"/>
      <c r="T39" s="15"/>
      <c r="U39" s="15"/>
      <c r="V39" s="17"/>
      <c r="W39" s="17"/>
      <c r="X39" s="17"/>
      <c r="Y39" s="17"/>
      <c r="Z39" s="16"/>
      <c r="AA39" s="16"/>
      <c r="AB39" s="16"/>
    </row>
    <row r="40" spans="1:28" s="20" customFormat="1" x14ac:dyDescent="0.25">
      <c r="A40" s="15"/>
      <c r="B40" s="15"/>
      <c r="C40" s="15"/>
      <c r="D40" s="15"/>
      <c r="E40" s="16"/>
      <c r="F40" s="16"/>
      <c r="G40" s="15"/>
      <c r="H40" s="15"/>
      <c r="I40" s="15"/>
      <c r="J40" s="17"/>
      <c r="K40" s="17"/>
      <c r="L40" s="15"/>
      <c r="M40" s="15"/>
      <c r="N40" s="16"/>
      <c r="O40" s="15"/>
      <c r="P40" s="17"/>
      <c r="Q40" s="17"/>
      <c r="R40" s="15"/>
      <c r="S40" s="15"/>
      <c r="T40" s="15"/>
      <c r="U40" s="15"/>
      <c r="V40" s="17"/>
      <c r="W40" s="17"/>
      <c r="X40" s="17"/>
      <c r="Y40" s="17"/>
      <c r="Z40" s="16"/>
      <c r="AA40" s="16"/>
      <c r="AB40" s="16"/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/>
      <c r="I41" s="15"/>
      <c r="J41" s="17"/>
      <c r="K41" s="17"/>
      <c r="L41" s="15"/>
      <c r="M41" s="15"/>
      <c r="N41" s="15"/>
      <c r="O41" s="15"/>
      <c r="P41" s="17"/>
      <c r="Q41" s="17"/>
      <c r="R41" s="15"/>
      <c r="S41" s="15"/>
      <c r="T41" s="15"/>
      <c r="U41" s="15"/>
      <c r="V41" s="17"/>
      <c r="W41" s="17"/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/>
      <c r="I42" s="15"/>
      <c r="J42" s="17"/>
      <c r="K42" s="17"/>
      <c r="L42" s="15"/>
      <c r="M42" s="15"/>
      <c r="N42" s="15"/>
      <c r="O42" s="15"/>
      <c r="P42" s="17"/>
      <c r="Q42" s="17"/>
      <c r="R42" s="15"/>
      <c r="S42" s="15"/>
      <c r="T42" s="15"/>
      <c r="U42" s="15"/>
      <c r="V42" s="17"/>
      <c r="W42" s="17"/>
      <c r="X42" s="17"/>
      <c r="Y42" s="17"/>
      <c r="Z42" s="16"/>
      <c r="AA42" s="16"/>
      <c r="AB42" s="16"/>
    </row>
    <row r="43" spans="1:28" s="20" customFormat="1" x14ac:dyDescent="0.25">
      <c r="A43" s="15"/>
      <c r="B43" s="15"/>
      <c r="C43" s="15"/>
      <c r="D43" s="15"/>
      <c r="E43" s="16"/>
      <c r="F43" s="16"/>
      <c r="G43" s="15"/>
      <c r="H43" s="15"/>
      <c r="I43" s="15"/>
      <c r="J43" s="17"/>
      <c r="K43" s="17"/>
      <c r="L43" s="15"/>
      <c r="M43" s="15"/>
      <c r="N43" s="15"/>
      <c r="O43" s="15"/>
      <c r="P43" s="17"/>
      <c r="Q43" s="17"/>
      <c r="R43" s="15"/>
      <c r="S43" s="15"/>
      <c r="T43" s="15"/>
      <c r="U43" s="15"/>
      <c r="V43" s="17"/>
      <c r="W43" s="17"/>
      <c r="X43" s="17"/>
      <c r="Y43" s="17"/>
      <c r="Z43" s="16"/>
      <c r="AA43" s="16"/>
      <c r="AB43" s="16"/>
    </row>
    <row r="44" spans="1:28" s="20" customFormat="1" x14ac:dyDescent="0.25">
      <c r="A44" s="15"/>
      <c r="B44" s="15"/>
      <c r="C44" s="15"/>
      <c r="D44" s="15"/>
      <c r="E44" s="16"/>
      <c r="F44" s="16"/>
      <c r="G44" s="15"/>
      <c r="H44" s="15"/>
      <c r="I44" s="15"/>
      <c r="J44" s="17"/>
      <c r="K44" s="17"/>
      <c r="L44" s="15"/>
      <c r="M44" s="15"/>
      <c r="N44" s="15"/>
      <c r="O44" s="15"/>
      <c r="P44" s="17"/>
      <c r="Q44" s="17"/>
      <c r="R44" s="15"/>
      <c r="S44" s="15"/>
      <c r="T44" s="15"/>
      <c r="U44" s="15"/>
      <c r="V44" s="17"/>
      <c r="W44" s="17"/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/>
      <c r="I45" s="15"/>
      <c r="J45" s="17"/>
      <c r="K45" s="17"/>
      <c r="L45" s="15"/>
      <c r="M45" s="15"/>
      <c r="N45" s="15"/>
      <c r="O45" s="15"/>
      <c r="P45" s="17"/>
      <c r="Q45" s="17"/>
      <c r="R45" s="15"/>
      <c r="S45" s="15"/>
      <c r="T45" s="15"/>
      <c r="U45" s="15"/>
      <c r="V45" s="17"/>
      <c r="W45" s="17"/>
      <c r="X45" s="17"/>
      <c r="Y45" s="17"/>
      <c r="Z45" s="16"/>
      <c r="AA45" s="16"/>
      <c r="AB45" s="16"/>
    </row>
    <row r="46" spans="1:28" s="20" customFormat="1" x14ac:dyDescent="0.25">
      <c r="A46" s="15"/>
      <c r="B46" s="15"/>
      <c r="C46" s="15"/>
      <c r="D46" s="15"/>
      <c r="E46" s="16"/>
      <c r="F46" s="16"/>
      <c r="G46" s="15"/>
      <c r="H46" s="15"/>
      <c r="I46" s="15"/>
      <c r="J46" s="17"/>
      <c r="K46" s="17"/>
      <c r="L46" s="15"/>
      <c r="M46" s="15"/>
      <c r="N46" s="15"/>
      <c r="O46" s="15"/>
      <c r="P46" s="17"/>
      <c r="Q46" s="17"/>
      <c r="R46" s="15"/>
      <c r="S46" s="15"/>
      <c r="T46" s="15"/>
      <c r="U46" s="15"/>
      <c r="V46" s="17"/>
      <c r="W46" s="17"/>
      <c r="X46" s="17"/>
      <c r="Y46" s="17"/>
      <c r="Z46" s="16"/>
      <c r="AA46" s="16"/>
      <c r="AB46" s="16"/>
    </row>
    <row r="47" spans="1:28" s="20" customFormat="1" x14ac:dyDescent="0.25">
      <c r="A47" s="15"/>
      <c r="B47" s="15"/>
      <c r="C47" s="15"/>
      <c r="D47" s="15"/>
      <c r="E47" s="16"/>
      <c r="F47" s="16"/>
      <c r="G47" s="15"/>
      <c r="H47" s="15"/>
      <c r="I47" s="15"/>
      <c r="J47" s="17"/>
      <c r="K47" s="17"/>
      <c r="L47" s="15"/>
      <c r="M47" s="15"/>
      <c r="N47" s="15"/>
      <c r="O47" s="15"/>
      <c r="P47" s="17"/>
      <c r="Q47" s="17"/>
      <c r="R47" s="15"/>
      <c r="S47" s="15"/>
      <c r="T47" s="15"/>
      <c r="U47" s="15"/>
      <c r="V47" s="17"/>
      <c r="W47" s="17"/>
      <c r="X47" s="17"/>
      <c r="Y47" s="17"/>
      <c r="Z47" s="16"/>
      <c r="AA47" s="16"/>
      <c r="AB47" s="16"/>
    </row>
    <row r="48" spans="1:28" s="20" customFormat="1" x14ac:dyDescent="0.25">
      <c r="A48" s="15"/>
      <c r="B48" s="15"/>
      <c r="C48" s="15"/>
      <c r="D48" s="15"/>
      <c r="E48" s="16"/>
      <c r="F48" s="16"/>
      <c r="G48" s="15"/>
      <c r="H48" s="15"/>
      <c r="I48" s="15"/>
      <c r="J48" s="17"/>
      <c r="K48" s="17"/>
      <c r="L48" s="15"/>
      <c r="M48" s="15"/>
      <c r="N48" s="15"/>
      <c r="O48" s="15"/>
      <c r="P48" s="17"/>
      <c r="Q48" s="17"/>
      <c r="R48" s="15"/>
      <c r="S48" s="15"/>
      <c r="T48" s="15"/>
      <c r="U48" s="15"/>
      <c r="V48" s="17"/>
      <c r="W48" s="17"/>
      <c r="X48" s="17"/>
      <c r="Y48" s="17"/>
      <c r="Z48" s="16"/>
      <c r="AA48" s="16"/>
      <c r="AB48" s="16"/>
    </row>
    <row r="49" spans="1:28" s="20" customFormat="1" x14ac:dyDescent="0.25">
      <c r="A49" s="15"/>
      <c r="B49" s="15"/>
      <c r="C49" s="15"/>
      <c r="D49" s="15"/>
      <c r="E49" s="16"/>
      <c r="F49" s="16"/>
      <c r="G49" s="15"/>
      <c r="H49" s="15"/>
      <c r="I49" s="15"/>
      <c r="J49" s="17"/>
      <c r="K49" s="17"/>
      <c r="L49" s="15"/>
      <c r="M49" s="15"/>
      <c r="N49" s="15"/>
      <c r="O49" s="15"/>
      <c r="P49" s="17"/>
      <c r="Q49" s="17"/>
      <c r="R49" s="15"/>
      <c r="S49" s="15"/>
      <c r="T49" s="15"/>
      <c r="U49" s="15"/>
      <c r="V49" s="17"/>
      <c r="W49" s="17"/>
      <c r="X49" s="17"/>
      <c r="Y49" s="17"/>
      <c r="Z49" s="16"/>
      <c r="AA49" s="16"/>
      <c r="AB49" s="16"/>
    </row>
    <row r="50" spans="1:28" s="20" customFormat="1" x14ac:dyDescent="0.25">
      <c r="A50" s="15"/>
      <c r="B50" s="15"/>
      <c r="C50" s="15"/>
      <c r="D50" s="15"/>
      <c r="E50" s="16"/>
      <c r="F50" s="16"/>
      <c r="G50" s="15"/>
      <c r="H50" s="15"/>
      <c r="I50" s="15"/>
      <c r="J50" s="17"/>
      <c r="K50" s="17"/>
      <c r="L50" s="15"/>
      <c r="M50" s="15"/>
      <c r="N50" s="15"/>
      <c r="O50" s="15"/>
      <c r="P50" s="17"/>
      <c r="Q50" s="17"/>
      <c r="R50" s="15"/>
      <c r="S50" s="15"/>
      <c r="T50" s="15"/>
      <c r="U50" s="15"/>
      <c r="V50" s="17"/>
      <c r="W50" s="17"/>
      <c r="X50" s="17"/>
      <c r="Y50" s="17"/>
      <c r="Z50" s="16"/>
      <c r="AA50" s="16"/>
      <c r="AB50" s="16"/>
    </row>
    <row r="51" spans="1:28" s="20" customFormat="1" x14ac:dyDescent="0.25">
      <c r="A51" s="15"/>
      <c r="B51" s="15"/>
      <c r="C51" s="15"/>
      <c r="D51" s="15"/>
      <c r="E51" s="16"/>
      <c r="F51" s="16"/>
      <c r="G51" s="15"/>
      <c r="H51" s="15"/>
      <c r="I51" s="15"/>
      <c r="J51" s="17"/>
      <c r="K51" s="17"/>
      <c r="L51" s="15"/>
      <c r="M51" s="15"/>
      <c r="N51" s="15"/>
      <c r="O51" s="15"/>
      <c r="P51" s="17"/>
      <c r="Q51" s="17"/>
      <c r="R51" s="15"/>
      <c r="S51" s="15"/>
      <c r="T51" s="15"/>
      <c r="U51" s="15"/>
      <c r="V51" s="17"/>
      <c r="W51" s="17"/>
      <c r="X51" s="17"/>
      <c r="Y51" s="17"/>
      <c r="Z51" s="16"/>
      <c r="AA51" s="16"/>
      <c r="AB51" s="16"/>
    </row>
    <row r="52" spans="1:28" s="20" customFormat="1" x14ac:dyDescent="0.25">
      <c r="A52" s="15"/>
      <c r="B52" s="15"/>
      <c r="C52" s="15"/>
      <c r="D52" s="15"/>
      <c r="E52" s="16"/>
      <c r="F52" s="16"/>
      <c r="G52" s="15"/>
      <c r="H52" s="15"/>
      <c r="I52" s="15"/>
      <c r="J52" s="17"/>
      <c r="K52" s="17"/>
      <c r="L52" s="15"/>
      <c r="M52" s="15"/>
      <c r="N52" s="15"/>
      <c r="O52" s="15"/>
      <c r="P52" s="17"/>
      <c r="Q52" s="17"/>
      <c r="R52" s="15"/>
      <c r="S52" s="15"/>
      <c r="T52" s="15"/>
      <c r="U52" s="15"/>
      <c r="V52" s="17"/>
      <c r="W52" s="17"/>
      <c r="X52" s="17"/>
      <c r="Y52" s="17"/>
      <c r="Z52" s="16"/>
      <c r="AA52" s="16"/>
      <c r="AB52" s="16"/>
    </row>
    <row r="53" spans="1:28" s="20" customFormat="1" x14ac:dyDescent="0.25">
      <c r="A53" s="15"/>
      <c r="B53" s="15"/>
      <c r="C53" s="15"/>
      <c r="D53" s="15"/>
      <c r="E53" s="16"/>
      <c r="F53" s="16"/>
      <c r="G53" s="15"/>
      <c r="H53" s="15"/>
      <c r="I53" s="15"/>
      <c r="J53" s="17"/>
      <c r="K53" s="17"/>
      <c r="L53" s="15"/>
      <c r="M53" s="15"/>
      <c r="N53" s="15"/>
      <c r="O53" s="15"/>
      <c r="P53" s="17"/>
      <c r="Q53" s="17"/>
      <c r="R53" s="15"/>
      <c r="S53" s="15"/>
      <c r="T53" s="15"/>
      <c r="U53" s="15"/>
      <c r="V53" s="17"/>
      <c r="W53" s="17"/>
      <c r="X53" s="17"/>
      <c r="Y53" s="17"/>
      <c r="Z53" s="16"/>
      <c r="AA53" s="16"/>
      <c r="AB53" s="16"/>
    </row>
    <row r="54" spans="1:28" s="20" customFormat="1" x14ac:dyDescent="0.25">
      <c r="A54" s="15"/>
      <c r="B54" s="15"/>
      <c r="C54" s="15"/>
      <c r="D54" s="15"/>
      <c r="E54" s="16"/>
      <c r="F54" s="16"/>
      <c r="G54" s="15"/>
      <c r="H54" s="15"/>
      <c r="I54" s="15"/>
      <c r="J54" s="17"/>
      <c r="K54" s="17"/>
      <c r="L54" s="15"/>
      <c r="M54" s="15"/>
      <c r="N54" s="15"/>
      <c r="O54" s="15"/>
      <c r="P54" s="17"/>
      <c r="Q54" s="17"/>
      <c r="R54" s="15"/>
      <c r="S54" s="15"/>
      <c r="T54" s="15"/>
      <c r="U54" s="15"/>
      <c r="V54" s="17"/>
      <c r="W54" s="17"/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/>
      <c r="I55" s="15"/>
      <c r="J55" s="17"/>
      <c r="K55" s="17"/>
      <c r="L55" s="15"/>
      <c r="M55" s="15"/>
      <c r="N55" s="15"/>
      <c r="O55" s="15"/>
      <c r="P55" s="17"/>
      <c r="Q55" s="17"/>
      <c r="R55" s="15"/>
      <c r="S55" s="15"/>
      <c r="T55" s="15"/>
      <c r="U55" s="15"/>
      <c r="V55" s="17"/>
      <c r="W55" s="17"/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/>
      <c r="I56" s="15"/>
      <c r="J56" s="17"/>
      <c r="K56" s="17"/>
      <c r="L56" s="15"/>
      <c r="M56" s="15"/>
      <c r="N56" s="15"/>
      <c r="O56" s="15"/>
      <c r="P56" s="17"/>
      <c r="Q56" s="17"/>
      <c r="R56" s="15"/>
      <c r="S56" s="15"/>
      <c r="T56" s="15"/>
      <c r="U56" s="15"/>
      <c r="V56" s="17"/>
      <c r="W56" s="17"/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/>
      <c r="I57" s="15"/>
      <c r="J57" s="17"/>
      <c r="K57" s="17"/>
      <c r="L57" s="15"/>
      <c r="M57" s="15"/>
      <c r="N57" s="15"/>
      <c r="O57" s="15"/>
      <c r="P57" s="17"/>
      <c r="Q57" s="17"/>
      <c r="R57" s="15"/>
      <c r="S57" s="15"/>
      <c r="T57" s="15"/>
      <c r="U57" s="15"/>
      <c r="V57" s="17"/>
      <c r="W57" s="17"/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/>
      <c r="I58" s="15"/>
      <c r="J58" s="17"/>
      <c r="K58" s="17"/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/>
      <c r="I59" s="15"/>
      <c r="J59" s="17"/>
      <c r="K59" s="17"/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/>
      <c r="J60" s="17"/>
      <c r="K60" s="17"/>
      <c r="L60" s="15"/>
      <c r="M60" s="15"/>
      <c r="N60" s="15"/>
      <c r="O60" s="15"/>
      <c r="P60" s="17"/>
      <c r="Q60" s="17"/>
      <c r="R60" s="15"/>
      <c r="S60" s="15"/>
      <c r="T60" s="15"/>
      <c r="U60" s="15"/>
      <c r="V60" s="17"/>
      <c r="W60" s="17"/>
      <c r="X60" s="17"/>
      <c r="Y60" s="17"/>
      <c r="Z60" s="16"/>
      <c r="AA60" s="16"/>
      <c r="AB60" s="16"/>
    </row>
    <row r="61" spans="1:28" s="20" customFormat="1" x14ac:dyDescent="0.25">
      <c r="A61" s="15"/>
      <c r="B61" s="15"/>
      <c r="C61" s="15"/>
      <c r="D61" s="15"/>
      <c r="E61" s="16"/>
      <c r="F61" s="16"/>
      <c r="G61" s="15"/>
      <c r="H61" s="15"/>
      <c r="I61" s="15"/>
      <c r="J61" s="17"/>
      <c r="K61" s="17"/>
      <c r="L61" s="15"/>
      <c r="M61" s="15"/>
      <c r="N61" s="15"/>
      <c r="O61" s="15"/>
      <c r="P61" s="17"/>
      <c r="Q61" s="17"/>
      <c r="R61" s="15"/>
      <c r="S61" s="15"/>
      <c r="T61" s="15"/>
      <c r="U61" s="15"/>
      <c r="V61" s="17"/>
      <c r="W61" s="17"/>
      <c r="X61" s="17"/>
      <c r="Y61" s="17"/>
      <c r="Z61" s="16"/>
      <c r="AA61" s="16"/>
      <c r="AB61" s="16"/>
    </row>
    <row r="62" spans="1:28" s="20" customFormat="1" x14ac:dyDescent="0.25">
      <c r="A62" s="15"/>
      <c r="B62" s="15"/>
      <c r="C62" s="15"/>
      <c r="D62" s="15"/>
      <c r="E62" s="16"/>
      <c r="F62" s="16"/>
      <c r="G62" s="15"/>
      <c r="H62" s="15"/>
      <c r="I62" s="15"/>
      <c r="J62" s="17"/>
      <c r="K62" s="17"/>
      <c r="L62" s="15"/>
      <c r="M62" s="15"/>
      <c r="N62" s="15"/>
      <c r="O62" s="15"/>
      <c r="P62" s="17"/>
      <c r="Q62" s="17"/>
      <c r="R62" s="15"/>
      <c r="S62" s="15"/>
      <c r="T62" s="15"/>
      <c r="U62" s="15"/>
      <c r="V62" s="17"/>
      <c r="W62" s="17"/>
      <c r="X62" s="17"/>
      <c r="Y62" s="17"/>
      <c r="Z62" s="16"/>
      <c r="AA62" s="16"/>
      <c r="AB62" s="16"/>
    </row>
    <row r="63" spans="1:28" s="20" customFormat="1" x14ac:dyDescent="0.25">
      <c r="A63" s="15"/>
      <c r="B63" s="15"/>
      <c r="C63" s="15"/>
      <c r="D63" s="15"/>
      <c r="E63" s="16"/>
      <c r="F63" s="16"/>
      <c r="G63" s="15"/>
      <c r="H63" s="15"/>
      <c r="I63" s="15"/>
      <c r="J63" s="17"/>
      <c r="K63" s="17"/>
      <c r="L63" s="15"/>
      <c r="M63" s="15"/>
      <c r="N63" s="15"/>
      <c r="O63" s="15"/>
      <c r="P63" s="17"/>
      <c r="Q63" s="17"/>
      <c r="R63" s="15"/>
      <c r="S63" s="15"/>
      <c r="T63" s="15"/>
      <c r="U63" s="15"/>
      <c r="V63" s="17"/>
      <c r="W63" s="17"/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/>
      <c r="I64" s="15"/>
      <c r="J64" s="17"/>
      <c r="K64" s="17"/>
      <c r="L64" s="15"/>
      <c r="M64" s="15"/>
      <c r="N64" s="15"/>
      <c r="O64" s="15"/>
      <c r="P64" s="17"/>
      <c r="Q64" s="17"/>
      <c r="R64" s="15"/>
      <c r="S64" s="15"/>
      <c r="T64" s="15"/>
      <c r="U64" s="15"/>
      <c r="V64" s="17"/>
      <c r="W64" s="17"/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/>
      <c r="I65" s="15"/>
      <c r="J65" s="17"/>
      <c r="K65" s="17"/>
      <c r="L65" s="15"/>
      <c r="M65" s="15"/>
      <c r="N65" s="15"/>
      <c r="O65" s="15"/>
      <c r="P65" s="17"/>
      <c r="Q65" s="17"/>
      <c r="R65" s="15"/>
      <c r="S65" s="15"/>
      <c r="T65" s="15"/>
      <c r="U65" s="15"/>
      <c r="V65" s="17"/>
      <c r="W65" s="17"/>
      <c r="X65" s="17"/>
      <c r="Y65" s="17"/>
      <c r="Z65" s="16"/>
      <c r="AA65" s="16"/>
      <c r="AB65" s="16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17"/>
      <c r="L66" s="3"/>
      <c r="M66" s="3"/>
      <c r="N66" s="3"/>
      <c r="O66" s="3"/>
      <c r="P66" s="17"/>
      <c r="Q66" s="17"/>
      <c r="R66" s="3"/>
      <c r="S66" s="3"/>
      <c r="T66" s="3"/>
      <c r="U66" s="3"/>
      <c r="V66" s="17"/>
      <c r="W66" s="1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17"/>
      <c r="L67" s="3"/>
      <c r="M67" s="3"/>
      <c r="N67" s="3"/>
      <c r="O67" s="3"/>
      <c r="P67" s="17"/>
      <c r="Q67" s="17"/>
      <c r="R67" s="3"/>
      <c r="S67" s="3"/>
      <c r="T67" s="3"/>
      <c r="U67" s="3"/>
      <c r="V67" s="17"/>
      <c r="W67" s="1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17"/>
      <c r="L68" s="3"/>
      <c r="M68" s="3"/>
      <c r="N68" s="3"/>
      <c r="O68" s="3"/>
      <c r="P68" s="7"/>
      <c r="Q68" s="1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0FF0F-4A32-476C-9643-13265FE27DE2}">
  <dimension ref="A1:AC170"/>
  <sheetViews>
    <sheetView workbookViewId="0">
      <selection activeCell="E28" sqref="E28"/>
    </sheetView>
  </sheetViews>
  <sheetFormatPr defaultRowHeight="15" x14ac:dyDescent="0.25"/>
  <cols>
    <col min="1" max="1" width="20.28515625" customWidth="1"/>
    <col min="2" max="2" width="19.140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85546875" style="8" customWidth="1"/>
    <col min="18" max="18" width="3.42578125" style="4" customWidth="1"/>
    <col min="19" max="19" width="12.7109375" customWidth="1"/>
    <col min="21" max="21" width="11.140625" bestFit="1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486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487</v>
      </c>
      <c r="B3" s="3" t="s">
        <v>488</v>
      </c>
      <c r="C3" s="3" t="s">
        <v>489</v>
      </c>
      <c r="D3" s="3">
        <v>160</v>
      </c>
      <c r="E3" s="12">
        <v>182700</v>
      </c>
      <c r="F3" s="12"/>
      <c r="G3" s="3">
        <v>158.01429999999999</v>
      </c>
      <c r="H3" s="3" t="s">
        <v>18</v>
      </c>
      <c r="I3" s="3">
        <v>151.11619999999999</v>
      </c>
      <c r="J3" s="7">
        <v>1201</v>
      </c>
      <c r="K3" s="7">
        <f>I3*J3</f>
        <v>181490.55619999999</v>
      </c>
      <c r="L3" s="3"/>
      <c r="M3" s="3"/>
      <c r="N3" s="3"/>
      <c r="O3" s="3"/>
      <c r="P3" s="7"/>
      <c r="Q3" s="7"/>
      <c r="R3" s="3"/>
      <c r="S3" s="3">
        <v>1.9857</v>
      </c>
      <c r="T3" s="3" t="s">
        <v>18</v>
      </c>
      <c r="U3" s="14">
        <v>1.8206</v>
      </c>
      <c r="V3" s="7">
        <v>96.97</v>
      </c>
      <c r="W3" s="7">
        <f>U3*V3</f>
        <v>176.54358199999999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106</v>
      </c>
      <c r="I4" s="3">
        <v>4.0686999999999998</v>
      </c>
      <c r="J4" s="7">
        <v>704</v>
      </c>
      <c r="K4" s="7">
        <f t="shared" ref="K4:K7" si="0">I4*J4</f>
        <v>2864.3647999999998</v>
      </c>
      <c r="L4" s="3"/>
      <c r="M4" s="3"/>
      <c r="N4" s="3"/>
      <c r="O4" s="3"/>
      <c r="P4" s="7"/>
      <c r="Q4" s="7"/>
      <c r="R4" s="3"/>
      <c r="S4" s="3"/>
      <c r="T4" s="3" t="s">
        <v>161</v>
      </c>
      <c r="U4" s="14">
        <v>0.1651</v>
      </c>
      <c r="V4" s="7">
        <v>96.97</v>
      </c>
      <c r="W4" s="7">
        <f>U4*V4</f>
        <v>16.009747000000001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160</v>
      </c>
      <c r="I5" s="3">
        <v>1.1275999999999999</v>
      </c>
      <c r="J5" s="7">
        <v>1104</v>
      </c>
      <c r="K5" s="7">
        <f t="shared" si="0"/>
        <v>1244.8704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172</v>
      </c>
      <c r="I6" s="3">
        <v>0.93100000000000005</v>
      </c>
      <c r="J6" s="7">
        <v>745</v>
      </c>
      <c r="K6" s="7">
        <f t="shared" si="0"/>
        <v>693.59500000000003</v>
      </c>
      <c r="L6" s="3"/>
      <c r="M6" s="3"/>
      <c r="N6" s="3"/>
      <c r="O6" s="3"/>
      <c r="P6" s="7"/>
      <c r="Q6" s="7"/>
      <c r="R6" s="3"/>
      <c r="S6" s="3"/>
      <c r="T6" s="3"/>
      <c r="U6" s="3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161</v>
      </c>
      <c r="I7" s="3">
        <v>0.77080000000000004</v>
      </c>
      <c r="J7" s="7">
        <v>1228</v>
      </c>
      <c r="K7" s="7">
        <f t="shared" si="0"/>
        <v>946.54240000000004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>
        <f>SUM(I3:I7)</f>
        <v>158.01430000000002</v>
      </c>
      <c r="J8" s="7"/>
      <c r="K8" s="7">
        <f>SUM(K3:K7)</f>
        <v>187239.92880000002</v>
      </c>
      <c r="L8" s="3"/>
      <c r="M8" s="3"/>
      <c r="N8" s="3"/>
      <c r="O8" s="3"/>
      <c r="P8" s="7"/>
      <c r="Q8" s="7"/>
      <c r="R8" s="3"/>
      <c r="S8" s="3"/>
      <c r="T8" s="3"/>
      <c r="U8" s="14">
        <f>U3+U4</f>
        <v>1.9857</v>
      </c>
      <c r="V8" s="7"/>
      <c r="W8" s="7">
        <f>W3+W4</f>
        <v>192.55332899999999</v>
      </c>
      <c r="X8" s="7"/>
      <c r="Y8" s="7">
        <f>K8+W8</f>
        <v>187432.48212900001</v>
      </c>
      <c r="Z8" s="12">
        <v>187400</v>
      </c>
      <c r="AA8" s="12">
        <v>182700</v>
      </c>
      <c r="AB8" s="12">
        <f>Z8-AA8</f>
        <v>4700</v>
      </c>
      <c r="AC8" s="4"/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9" x14ac:dyDescent="0.25">
      <c r="A10" s="3" t="s">
        <v>490</v>
      </c>
      <c r="B10" s="3" t="s">
        <v>491</v>
      </c>
      <c r="C10" s="3" t="s">
        <v>489</v>
      </c>
      <c r="D10" s="3">
        <v>160</v>
      </c>
      <c r="E10" s="12">
        <v>158500</v>
      </c>
      <c r="F10" s="12"/>
      <c r="G10" s="3">
        <v>144.23240000000001</v>
      </c>
      <c r="H10" s="3" t="s">
        <v>18</v>
      </c>
      <c r="I10" s="3">
        <v>96.955200000000005</v>
      </c>
      <c r="J10" s="7">
        <v>1201</v>
      </c>
      <c r="K10" s="7">
        <f>I10*J10</f>
        <v>116443.1952</v>
      </c>
      <c r="L10" s="3"/>
      <c r="M10" s="3">
        <v>3.7240000000000002</v>
      </c>
      <c r="N10" s="3" t="s">
        <v>106</v>
      </c>
      <c r="O10" s="3">
        <v>3.7240000000000002</v>
      </c>
      <c r="P10" s="7">
        <v>196</v>
      </c>
      <c r="Q10" s="7">
        <f>O10*P10</f>
        <v>729.904</v>
      </c>
      <c r="R10" s="3"/>
      <c r="S10" s="3">
        <v>12.0436</v>
      </c>
      <c r="T10" s="3" t="s">
        <v>18</v>
      </c>
      <c r="U10" s="3">
        <v>4.9764999999999997</v>
      </c>
      <c r="V10" s="7">
        <v>96.97</v>
      </c>
      <c r="W10" s="7">
        <f>U10*V10</f>
        <v>482.57120499999996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106</v>
      </c>
      <c r="I11" s="3">
        <v>23.372499999999999</v>
      </c>
      <c r="J11" s="7">
        <v>704</v>
      </c>
      <c r="K11" s="7">
        <f t="shared" ref="K11:K12" si="1">I11*J11</f>
        <v>16454.239999999998</v>
      </c>
      <c r="L11" s="3"/>
      <c r="M11" s="3"/>
      <c r="N11" s="3"/>
      <c r="O11" s="3"/>
      <c r="P11" s="7"/>
      <c r="Q11" s="7"/>
      <c r="R11" s="3"/>
      <c r="S11" s="3"/>
      <c r="T11" s="3" t="s">
        <v>106</v>
      </c>
      <c r="U11" s="3">
        <v>1.7647999999999999</v>
      </c>
      <c r="V11" s="7">
        <v>96.97</v>
      </c>
      <c r="W11" s="7">
        <f t="shared" ref="W11:W12" si="2">U11*V11</f>
        <v>171.132656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161</v>
      </c>
      <c r="I12" s="3">
        <v>23.904699999999998</v>
      </c>
      <c r="J12" s="7">
        <v>1228</v>
      </c>
      <c r="K12" s="7">
        <f t="shared" si="1"/>
        <v>29354.971599999997</v>
      </c>
      <c r="L12" s="3"/>
      <c r="M12" s="3"/>
      <c r="N12" s="3"/>
      <c r="O12" s="3"/>
      <c r="P12" s="7"/>
      <c r="Q12" s="7"/>
      <c r="R12" s="3"/>
      <c r="S12" s="3"/>
      <c r="T12" s="3" t="s">
        <v>161</v>
      </c>
      <c r="U12" s="3">
        <v>5.3022999999999998</v>
      </c>
      <c r="V12" s="7">
        <v>96.97</v>
      </c>
      <c r="W12" s="7">
        <f t="shared" si="2"/>
        <v>514.16403100000002</v>
      </c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/>
      <c r="I13" s="3">
        <f>SUM(I10:I12)</f>
        <v>144.23240000000001</v>
      </c>
      <c r="J13" s="7"/>
      <c r="K13" s="7">
        <f>SUM(K10:K12)</f>
        <v>162252.4068</v>
      </c>
      <c r="L13" s="3"/>
      <c r="M13" s="3"/>
      <c r="N13" s="3"/>
      <c r="O13" s="3">
        <v>3.7240000000000002</v>
      </c>
      <c r="P13" s="7"/>
      <c r="Q13" s="7">
        <v>729.9</v>
      </c>
      <c r="R13" s="3"/>
      <c r="S13" s="3"/>
      <c r="T13" s="3"/>
      <c r="U13" s="3">
        <f>SUM(U10:U12)</f>
        <v>12.0436</v>
      </c>
      <c r="V13" s="7"/>
      <c r="W13" s="7">
        <f>SUM(W10:W12)</f>
        <v>1167.867892</v>
      </c>
      <c r="X13" s="7"/>
      <c r="Y13" s="7">
        <f>K13+Q13+W13</f>
        <v>164150.174692</v>
      </c>
      <c r="Z13" s="12">
        <v>164200</v>
      </c>
      <c r="AA13" s="12">
        <v>158500</v>
      </c>
      <c r="AB13" s="12">
        <f>Z13-AA13</f>
        <v>5700</v>
      </c>
      <c r="AC13" s="4"/>
    </row>
    <row r="14" spans="1:29" x14ac:dyDescent="0.25">
      <c r="A14" s="29"/>
      <c r="B14" s="29"/>
      <c r="C14" s="29"/>
      <c r="D14" s="29"/>
      <c r="E14" s="33"/>
      <c r="F14" s="33"/>
      <c r="G14" s="29"/>
      <c r="H14" s="29"/>
      <c r="I14" s="29"/>
      <c r="J14" s="19"/>
      <c r="K14" s="19"/>
      <c r="L14" s="29"/>
      <c r="M14" s="29"/>
      <c r="N14" s="29"/>
      <c r="O14" s="29"/>
      <c r="P14" s="19"/>
      <c r="Q14" s="19"/>
      <c r="R14" s="29"/>
      <c r="S14" s="29"/>
      <c r="T14" s="29"/>
      <c r="U14" s="34"/>
      <c r="V14" s="19"/>
      <c r="W14" s="19"/>
      <c r="X14" s="19"/>
      <c r="Y14" s="19"/>
      <c r="Z14" s="33"/>
      <c r="AA14" s="33"/>
      <c r="AB14" s="33"/>
      <c r="AC14" s="4"/>
    </row>
    <row r="15" spans="1:29" x14ac:dyDescent="0.25">
      <c r="A15" s="3" t="s">
        <v>492</v>
      </c>
      <c r="B15" s="3" t="s">
        <v>493</v>
      </c>
      <c r="C15" s="3" t="s">
        <v>489</v>
      </c>
      <c r="D15" s="3">
        <v>160</v>
      </c>
      <c r="E15" s="12">
        <v>91600</v>
      </c>
      <c r="F15" s="12"/>
      <c r="G15" s="3">
        <v>92.952299999999994</v>
      </c>
      <c r="H15" s="3" t="s">
        <v>18</v>
      </c>
      <c r="I15" s="3">
        <v>12.7593</v>
      </c>
      <c r="J15" s="7">
        <v>1201</v>
      </c>
      <c r="K15" s="7">
        <f>I15*J15</f>
        <v>15323.9193</v>
      </c>
      <c r="L15" s="3"/>
      <c r="M15" s="3">
        <v>65.049099999999996</v>
      </c>
      <c r="N15" s="3" t="s">
        <v>18</v>
      </c>
      <c r="O15" s="3">
        <v>5.5673000000000004</v>
      </c>
      <c r="P15" s="7">
        <v>196</v>
      </c>
      <c r="Q15" s="7">
        <f>O15*P15</f>
        <v>1091.1908000000001</v>
      </c>
      <c r="R15" s="3"/>
      <c r="S15" s="3">
        <v>1.9985999999999999</v>
      </c>
      <c r="T15" s="3" t="s">
        <v>18</v>
      </c>
      <c r="U15" s="3">
        <v>0.80789999999999995</v>
      </c>
      <c r="V15" s="7">
        <v>96.97</v>
      </c>
      <c r="W15" s="7">
        <f>U15*V15</f>
        <v>78.342062999999996</v>
      </c>
      <c r="X15" s="7"/>
      <c r="Y15" s="7"/>
      <c r="Z15" s="12"/>
      <c r="AA15" s="12"/>
      <c r="AB15" s="12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160</v>
      </c>
      <c r="I16" s="3">
        <v>8.0961999999999996</v>
      </c>
      <c r="J16" s="7">
        <v>1104</v>
      </c>
      <c r="K16" s="7">
        <f t="shared" ref="K16:K21" si="3">I16*J16</f>
        <v>8938.2047999999995</v>
      </c>
      <c r="L16" s="3"/>
      <c r="M16" s="3"/>
      <c r="N16" s="3" t="s">
        <v>160</v>
      </c>
      <c r="O16" s="3">
        <v>3.4275000000000002</v>
      </c>
      <c r="P16" s="7">
        <v>196</v>
      </c>
      <c r="Q16" s="7">
        <f t="shared" ref="Q16:Q20" si="4">O16*P16</f>
        <v>671.79000000000008</v>
      </c>
      <c r="R16" s="3"/>
      <c r="S16" s="3"/>
      <c r="T16" s="3" t="s">
        <v>160</v>
      </c>
      <c r="U16" s="3">
        <v>0.80800000000000005</v>
      </c>
      <c r="V16" s="7">
        <v>96.97</v>
      </c>
      <c r="W16" s="7">
        <f t="shared" ref="W16:W18" si="5">U16*V16</f>
        <v>78.351759999999999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161</v>
      </c>
      <c r="I17" s="3">
        <v>9.2459000000000007</v>
      </c>
      <c r="J17" s="7">
        <v>1228</v>
      </c>
      <c r="K17" s="7">
        <f t="shared" si="3"/>
        <v>11353.965200000001</v>
      </c>
      <c r="L17" s="3"/>
      <c r="M17" s="3"/>
      <c r="N17" s="3" t="s">
        <v>161</v>
      </c>
      <c r="O17" s="3">
        <v>4.6811999999999996</v>
      </c>
      <c r="P17" s="7">
        <v>196</v>
      </c>
      <c r="Q17" s="7">
        <f t="shared" si="4"/>
        <v>917.51519999999994</v>
      </c>
      <c r="R17" s="3"/>
      <c r="S17" s="3"/>
      <c r="T17" s="3" t="s">
        <v>161</v>
      </c>
      <c r="U17" s="14">
        <v>0.22570000000000001</v>
      </c>
      <c r="V17" s="7">
        <v>96.97</v>
      </c>
      <c r="W17" s="7">
        <f t="shared" si="5"/>
        <v>21.886129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307</v>
      </c>
      <c r="I18" s="3">
        <v>30.908999999999999</v>
      </c>
      <c r="J18" s="7">
        <v>897</v>
      </c>
      <c r="K18" s="7">
        <f t="shared" si="3"/>
        <v>27725.373</v>
      </c>
      <c r="L18" s="3"/>
      <c r="M18" s="3"/>
      <c r="N18" s="3" t="s">
        <v>307</v>
      </c>
      <c r="O18" s="3">
        <v>4.0605000000000002</v>
      </c>
      <c r="P18" s="7">
        <v>196</v>
      </c>
      <c r="Q18" s="7">
        <f t="shared" si="4"/>
        <v>795.85800000000006</v>
      </c>
      <c r="R18" s="3"/>
      <c r="S18" s="3"/>
      <c r="T18" s="3" t="s">
        <v>166</v>
      </c>
      <c r="U18" s="3">
        <v>0.157</v>
      </c>
      <c r="V18" s="7">
        <v>96.97</v>
      </c>
      <c r="W18" s="7">
        <f t="shared" si="5"/>
        <v>15.22429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45</v>
      </c>
      <c r="I19" s="3">
        <v>16.5032</v>
      </c>
      <c r="J19" s="7">
        <v>524</v>
      </c>
      <c r="K19" s="7">
        <f t="shared" si="3"/>
        <v>8647.6767999999993</v>
      </c>
      <c r="L19" s="3"/>
      <c r="M19" s="3"/>
      <c r="N19" s="3" t="s">
        <v>166</v>
      </c>
      <c r="O19" s="3">
        <v>43.735700000000001</v>
      </c>
      <c r="P19" s="7">
        <v>196</v>
      </c>
      <c r="Q19" s="7">
        <f t="shared" si="4"/>
        <v>8572.1972000000005</v>
      </c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166</v>
      </c>
      <c r="I20" s="3">
        <v>5.0221</v>
      </c>
      <c r="J20" s="7">
        <v>331</v>
      </c>
      <c r="K20" s="7">
        <f t="shared" si="3"/>
        <v>1662.3151</v>
      </c>
      <c r="L20" s="3"/>
      <c r="M20" s="3"/>
      <c r="N20" s="3" t="s">
        <v>494</v>
      </c>
      <c r="O20" s="3">
        <v>3.5769000000000002</v>
      </c>
      <c r="P20" s="7">
        <v>196</v>
      </c>
      <c r="Q20" s="7">
        <f t="shared" si="4"/>
        <v>701.07240000000002</v>
      </c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494</v>
      </c>
      <c r="I21" s="3">
        <v>10.416600000000001</v>
      </c>
      <c r="J21" s="7">
        <v>524</v>
      </c>
      <c r="K21" s="7">
        <f t="shared" si="3"/>
        <v>5458.2984000000006</v>
      </c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>
        <f>SUM(I15:I21)</f>
        <v>92.952299999999994</v>
      </c>
      <c r="J22" s="7"/>
      <c r="K22" s="7">
        <f>SUM(K15:K21)</f>
        <v>79109.752600000007</v>
      </c>
      <c r="L22" s="3"/>
      <c r="M22" s="3"/>
      <c r="N22" s="3"/>
      <c r="O22" s="3">
        <f>SUM(O15:O20)</f>
        <v>65.049099999999996</v>
      </c>
      <c r="P22" s="7"/>
      <c r="Q22" s="7">
        <f>SUM(Q15:Q20)</f>
        <v>12749.623600000003</v>
      </c>
      <c r="R22" s="3"/>
      <c r="S22" s="3"/>
      <c r="T22" s="3"/>
      <c r="U22" s="3">
        <f>SUM(U15:U18)</f>
        <v>1.9985999999999999</v>
      </c>
      <c r="V22" s="7"/>
      <c r="W22" s="7">
        <f>SUM(W15:W18)</f>
        <v>193.80424200000002</v>
      </c>
      <c r="X22" s="7"/>
      <c r="Y22" s="7">
        <f>K22+Q22+W22</f>
        <v>92053.180442000012</v>
      </c>
      <c r="Z22" s="12">
        <v>92100</v>
      </c>
      <c r="AA22" s="12">
        <v>91600</v>
      </c>
      <c r="AB22" s="12">
        <f>Z22-AA22</f>
        <v>500</v>
      </c>
    </row>
    <row r="23" spans="1:28" x14ac:dyDescent="0.25">
      <c r="A23" s="29"/>
      <c r="B23" s="29"/>
      <c r="C23" s="29"/>
      <c r="D23" s="29"/>
      <c r="E23" s="33"/>
      <c r="F23" s="33"/>
      <c r="G23" s="29"/>
      <c r="H23" s="29"/>
      <c r="I23" s="29"/>
      <c r="J23" s="19"/>
      <c r="K23" s="19"/>
      <c r="L23" s="29"/>
      <c r="M23" s="29"/>
      <c r="N23" s="29"/>
      <c r="O23" s="29"/>
      <c r="P23" s="19"/>
      <c r="Q23" s="19"/>
      <c r="R23" s="29"/>
      <c r="S23" s="29"/>
      <c r="T23" s="29"/>
      <c r="U23" s="29"/>
      <c r="V23" s="19"/>
      <c r="W23" s="19"/>
      <c r="X23" s="19"/>
      <c r="Y23" s="19"/>
      <c r="Z23" s="33"/>
      <c r="AA23" s="33"/>
      <c r="AB23" s="33"/>
    </row>
    <row r="24" spans="1:28" x14ac:dyDescent="0.25">
      <c r="A24" s="3" t="s">
        <v>495</v>
      </c>
      <c r="B24" s="3" t="s">
        <v>496</v>
      </c>
      <c r="C24" s="3" t="s">
        <v>489</v>
      </c>
      <c r="D24" s="3">
        <v>160</v>
      </c>
      <c r="E24" s="12">
        <v>145800</v>
      </c>
      <c r="F24" s="12"/>
      <c r="G24" s="3">
        <v>144.04329999999999</v>
      </c>
      <c r="H24" s="3" t="s">
        <v>18</v>
      </c>
      <c r="I24" s="3">
        <v>88.421499999999995</v>
      </c>
      <c r="J24" s="7">
        <v>1201</v>
      </c>
      <c r="K24" s="7">
        <f>I24*J24</f>
        <v>106194.2215</v>
      </c>
      <c r="L24" s="3"/>
      <c r="M24" s="3">
        <v>13.9594</v>
      </c>
      <c r="N24" s="3" t="s">
        <v>106</v>
      </c>
      <c r="O24" s="3">
        <v>3.7090999999999998</v>
      </c>
      <c r="P24" s="7">
        <v>196</v>
      </c>
      <c r="Q24" s="7">
        <f>O24*P24</f>
        <v>726.98360000000002</v>
      </c>
      <c r="R24" s="3"/>
      <c r="S24" s="3">
        <v>1.9973000000000001</v>
      </c>
      <c r="T24" s="3" t="s">
        <v>18</v>
      </c>
      <c r="U24" s="3">
        <v>1.5026999999999999</v>
      </c>
      <c r="V24" s="7">
        <v>96.97</v>
      </c>
      <c r="W24" s="7">
        <f>U24*V24</f>
        <v>145.71681899999999</v>
      </c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106</v>
      </c>
      <c r="I25" s="3">
        <v>22.189</v>
      </c>
      <c r="J25" s="7">
        <v>704</v>
      </c>
      <c r="K25" s="7">
        <f t="shared" ref="K25:K28" si="6">I25*J25</f>
        <v>15621.056</v>
      </c>
      <c r="L25" s="3"/>
      <c r="M25" s="3"/>
      <c r="N25" s="3" t="s">
        <v>307</v>
      </c>
      <c r="O25" s="3">
        <v>1.2049000000000001</v>
      </c>
      <c r="P25" s="7">
        <v>196</v>
      </c>
      <c r="Q25" s="7">
        <f t="shared" ref="Q25:Q27" si="7">O25*P25</f>
        <v>236.16040000000001</v>
      </c>
      <c r="R25" s="3"/>
      <c r="S25" s="3"/>
      <c r="T25" s="3" t="s">
        <v>106</v>
      </c>
      <c r="U25" s="3">
        <v>0.49459999999999998</v>
      </c>
      <c r="V25" s="7">
        <v>96.97</v>
      </c>
      <c r="W25" s="7">
        <f>U25*V25</f>
        <v>47.961362000000001</v>
      </c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 t="s">
        <v>307</v>
      </c>
      <c r="I26" s="3">
        <v>16.676100000000002</v>
      </c>
      <c r="J26" s="7">
        <v>897</v>
      </c>
      <c r="K26" s="7">
        <f t="shared" si="6"/>
        <v>14958.461700000002</v>
      </c>
      <c r="L26" s="3"/>
      <c r="M26" s="3"/>
      <c r="N26" s="3" t="s">
        <v>166</v>
      </c>
      <c r="O26" s="3">
        <v>8.7384000000000004</v>
      </c>
      <c r="P26" s="7">
        <v>196</v>
      </c>
      <c r="Q26" s="7">
        <f t="shared" si="7"/>
        <v>1712.7264</v>
      </c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166</v>
      </c>
      <c r="I27" s="3">
        <v>1.6274999999999999</v>
      </c>
      <c r="J27" s="7">
        <v>331</v>
      </c>
      <c r="K27" s="7">
        <f t="shared" si="6"/>
        <v>538.70249999999999</v>
      </c>
      <c r="L27" s="3"/>
      <c r="M27" s="3"/>
      <c r="N27" s="3" t="s">
        <v>494</v>
      </c>
      <c r="O27" s="3">
        <v>0.307</v>
      </c>
      <c r="P27" s="7">
        <v>196</v>
      </c>
      <c r="Q27" s="7">
        <f t="shared" si="7"/>
        <v>60.171999999999997</v>
      </c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494</v>
      </c>
      <c r="I28" s="3">
        <v>15.129200000000001</v>
      </c>
      <c r="J28" s="7">
        <v>524</v>
      </c>
      <c r="K28" s="7">
        <f t="shared" si="6"/>
        <v>7927.7008000000005</v>
      </c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>
        <f>SUM(I24:I28)</f>
        <v>144.04330000000002</v>
      </c>
      <c r="J29" s="7"/>
      <c r="K29" s="7">
        <f>SUM(K24:K28)</f>
        <v>145240.14250000002</v>
      </c>
      <c r="L29" s="3"/>
      <c r="M29" s="3"/>
      <c r="N29" s="3"/>
      <c r="O29" s="3">
        <f>SUM(O24:O27)</f>
        <v>13.9594</v>
      </c>
      <c r="P29" s="7"/>
      <c r="Q29" s="7">
        <f>SUM(Q24:Q27)</f>
        <v>2736.0423999999998</v>
      </c>
      <c r="R29" s="3"/>
      <c r="S29" s="3"/>
      <c r="T29" s="3"/>
      <c r="U29" s="3">
        <f>U24+U25</f>
        <v>1.9972999999999999</v>
      </c>
      <c r="V29" s="7"/>
      <c r="W29" s="7">
        <f>W24+W25</f>
        <v>193.678181</v>
      </c>
      <c r="X29" s="7"/>
      <c r="Y29" s="7">
        <f>K29+Q29+W29</f>
        <v>148169.86308100002</v>
      </c>
      <c r="Z29" s="12">
        <v>148200</v>
      </c>
      <c r="AA29" s="12">
        <v>145800</v>
      </c>
      <c r="AB29" s="12">
        <f>Z29-AA29</f>
        <v>2400</v>
      </c>
    </row>
    <row r="30" spans="1:28" x14ac:dyDescent="0.25">
      <c r="A30" s="29"/>
      <c r="B30" s="29"/>
      <c r="C30" s="29"/>
      <c r="D30" s="29"/>
      <c r="E30" s="33"/>
      <c r="F30" s="33"/>
      <c r="G30" s="29"/>
      <c r="H30" s="29"/>
      <c r="I30" s="29"/>
      <c r="J30" s="19"/>
      <c r="K30" s="19"/>
      <c r="L30" s="29"/>
      <c r="M30" s="29"/>
      <c r="N30" s="29"/>
      <c r="O30" s="29"/>
      <c r="P30" s="19"/>
      <c r="Q30" s="19"/>
      <c r="R30" s="29"/>
      <c r="S30" s="29"/>
      <c r="T30" s="29"/>
      <c r="U30" s="29"/>
      <c r="V30" s="19"/>
      <c r="W30" s="19"/>
      <c r="X30" s="19"/>
      <c r="Y30" s="19"/>
      <c r="Z30" s="33"/>
      <c r="AA30" s="33"/>
      <c r="AB30" s="33"/>
    </row>
    <row r="31" spans="1:28" x14ac:dyDescent="0.25">
      <c r="A31" s="3" t="s">
        <v>497</v>
      </c>
      <c r="B31" s="3" t="s">
        <v>498</v>
      </c>
      <c r="C31" s="3" t="s">
        <v>489</v>
      </c>
      <c r="D31" s="3">
        <v>160</v>
      </c>
      <c r="E31" s="12">
        <v>67700</v>
      </c>
      <c r="F31" s="12"/>
      <c r="G31" s="3">
        <v>74.099800000000002</v>
      </c>
      <c r="H31" s="3" t="s">
        <v>30</v>
      </c>
      <c r="I31" s="3">
        <v>12.719099999999999</v>
      </c>
      <c r="J31" s="7">
        <v>649</v>
      </c>
      <c r="K31" s="7">
        <f>I31*J31</f>
        <v>8254.6958999999988</v>
      </c>
      <c r="L31" s="3"/>
      <c r="M31" s="3">
        <v>71.9709</v>
      </c>
      <c r="N31" s="3" t="s">
        <v>95</v>
      </c>
      <c r="O31" s="3">
        <v>0.25950000000000001</v>
      </c>
      <c r="P31" s="7">
        <v>196</v>
      </c>
      <c r="Q31" s="7">
        <f>O31*P31</f>
        <v>50.862000000000002</v>
      </c>
      <c r="R31" s="3"/>
      <c r="S31" s="3">
        <v>13.9293</v>
      </c>
      <c r="T31" s="3" t="s">
        <v>30</v>
      </c>
      <c r="U31" s="3">
        <v>0.44440000000000002</v>
      </c>
      <c r="V31" s="7">
        <v>96.97</v>
      </c>
      <c r="W31" s="7">
        <f>U31*V31</f>
        <v>43.093468000000001</v>
      </c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 t="s">
        <v>18</v>
      </c>
      <c r="I32" s="3">
        <v>23.8217</v>
      </c>
      <c r="J32" s="7">
        <v>1201</v>
      </c>
      <c r="K32" s="7">
        <f t="shared" ref="K32:K36" si="8">I32*J32</f>
        <v>28609.861700000001</v>
      </c>
      <c r="L32" s="3"/>
      <c r="M32" s="3"/>
      <c r="N32" s="3" t="s">
        <v>18</v>
      </c>
      <c r="O32" s="3">
        <v>0.73460000000000003</v>
      </c>
      <c r="P32" s="7">
        <v>196</v>
      </c>
      <c r="Q32" s="7">
        <f t="shared" ref="Q32:Q37" si="9">O32*P32</f>
        <v>143.98160000000001</v>
      </c>
      <c r="R32" s="3"/>
      <c r="S32" s="3"/>
      <c r="T32" s="3" t="s">
        <v>18</v>
      </c>
      <c r="U32" s="3">
        <v>3.8157000000000001</v>
      </c>
      <c r="V32" s="7">
        <v>96.97</v>
      </c>
      <c r="W32" s="7">
        <f t="shared" ref="W32:W37" si="10">U32*V32</f>
        <v>370.00842899999998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161</v>
      </c>
      <c r="I33" s="3">
        <v>1.0537000000000001</v>
      </c>
      <c r="J33" s="7">
        <v>1228</v>
      </c>
      <c r="K33" s="7">
        <f t="shared" si="8"/>
        <v>1293.9436000000001</v>
      </c>
      <c r="L33" s="3"/>
      <c r="M33" s="3"/>
      <c r="N33" s="3" t="s">
        <v>106</v>
      </c>
      <c r="O33" s="3">
        <v>7.0446</v>
      </c>
      <c r="P33" s="7">
        <v>196</v>
      </c>
      <c r="Q33" s="7">
        <f t="shared" si="9"/>
        <v>1380.7416000000001</v>
      </c>
      <c r="R33" s="3"/>
      <c r="S33" s="3"/>
      <c r="T33" s="3" t="s">
        <v>106</v>
      </c>
      <c r="U33" s="3">
        <v>1.2485999999999999</v>
      </c>
      <c r="V33" s="7">
        <v>96.97</v>
      </c>
      <c r="W33" s="7">
        <f t="shared" si="10"/>
        <v>121.076742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307</v>
      </c>
      <c r="I34" s="3">
        <v>1.7045999999999999</v>
      </c>
      <c r="J34" s="7">
        <v>897</v>
      </c>
      <c r="K34" s="7">
        <f t="shared" si="8"/>
        <v>1529.0262</v>
      </c>
      <c r="L34" s="3"/>
      <c r="M34" s="3"/>
      <c r="N34" s="3" t="s">
        <v>307</v>
      </c>
      <c r="O34" s="3">
        <v>3.0499999999999999E-2</v>
      </c>
      <c r="P34" s="7">
        <v>196</v>
      </c>
      <c r="Q34" s="7">
        <f t="shared" si="9"/>
        <v>5.9779999999999998</v>
      </c>
      <c r="R34" s="3"/>
      <c r="S34" s="3"/>
      <c r="T34" s="3" t="s">
        <v>161</v>
      </c>
      <c r="U34" s="3">
        <v>6.4221000000000004</v>
      </c>
      <c r="V34" s="7">
        <v>96.97</v>
      </c>
      <c r="W34" s="7">
        <f t="shared" si="10"/>
        <v>622.751037</v>
      </c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166</v>
      </c>
      <c r="I35" s="3">
        <v>7.4443999999999999</v>
      </c>
      <c r="J35" s="7">
        <v>331</v>
      </c>
      <c r="K35" s="7">
        <f t="shared" si="8"/>
        <v>2464.0963999999999</v>
      </c>
      <c r="L35" s="3"/>
      <c r="M35" s="3"/>
      <c r="N35" s="3" t="s">
        <v>63</v>
      </c>
      <c r="O35" s="3">
        <v>5.0712000000000002</v>
      </c>
      <c r="P35" s="7">
        <v>196</v>
      </c>
      <c r="Q35" s="7">
        <f t="shared" si="9"/>
        <v>993.95519999999999</v>
      </c>
      <c r="R35" s="3"/>
      <c r="S35" s="3"/>
      <c r="T35" s="3" t="s">
        <v>307</v>
      </c>
      <c r="U35" s="3">
        <v>0.90680000000000005</v>
      </c>
      <c r="V35" s="7">
        <v>96.97</v>
      </c>
      <c r="W35" s="7">
        <f t="shared" si="10"/>
        <v>87.932395999999997</v>
      </c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494</v>
      </c>
      <c r="I36" s="3">
        <v>27.356300000000001</v>
      </c>
      <c r="J36" s="7">
        <v>524</v>
      </c>
      <c r="K36" s="7">
        <f t="shared" si="8"/>
        <v>14334.701200000001</v>
      </c>
      <c r="L36" s="3"/>
      <c r="M36" s="3"/>
      <c r="N36" s="3" t="s">
        <v>166</v>
      </c>
      <c r="O36" s="3">
        <v>33.985199999999999</v>
      </c>
      <c r="P36" s="7">
        <v>196</v>
      </c>
      <c r="Q36" s="7">
        <f t="shared" si="9"/>
        <v>6661.0991999999997</v>
      </c>
      <c r="R36" s="3"/>
      <c r="S36" s="3"/>
      <c r="T36" s="3" t="s">
        <v>166</v>
      </c>
      <c r="U36" s="3">
        <v>0.52890000000000004</v>
      </c>
      <c r="V36" s="7">
        <v>96.97</v>
      </c>
      <c r="W36" s="7">
        <f t="shared" si="10"/>
        <v>51.287433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 t="s">
        <v>494</v>
      </c>
      <c r="O37" s="3">
        <v>24.845300000000002</v>
      </c>
      <c r="P37" s="7">
        <v>196</v>
      </c>
      <c r="Q37" s="7">
        <f t="shared" si="9"/>
        <v>4869.6788000000006</v>
      </c>
      <c r="R37" s="3"/>
      <c r="S37" s="3"/>
      <c r="T37" s="3" t="s">
        <v>494</v>
      </c>
      <c r="U37" s="3">
        <v>0.56279999999999997</v>
      </c>
      <c r="V37" s="7">
        <v>96.97</v>
      </c>
      <c r="W37" s="7">
        <f t="shared" si="10"/>
        <v>54.574715999999995</v>
      </c>
      <c r="X37" s="7"/>
      <c r="Y37" s="7"/>
      <c r="Z37" s="12"/>
      <c r="AA37" s="12"/>
      <c r="AB37" s="12"/>
    </row>
    <row r="38" spans="1:28" x14ac:dyDescent="0.25">
      <c r="A38" s="3" t="s">
        <v>145</v>
      </c>
      <c r="B38" s="3"/>
      <c r="C38" s="3"/>
      <c r="D38" s="3"/>
      <c r="E38" s="12"/>
      <c r="F38" s="12"/>
      <c r="G38" s="3"/>
      <c r="H38" s="3"/>
      <c r="I38" s="3">
        <f>SUM(I31:I36)</f>
        <v>74.099800000000002</v>
      </c>
      <c r="J38" s="7"/>
      <c r="K38" s="7">
        <f>SUM(K31:K36)</f>
        <v>56486.325000000004</v>
      </c>
      <c r="L38" s="3"/>
      <c r="M38" s="3"/>
      <c r="N38" s="3"/>
      <c r="O38" s="3">
        <f>SUM(O31:O37)</f>
        <v>71.9709</v>
      </c>
      <c r="P38" s="7"/>
      <c r="Q38" s="7">
        <f>SUM(Q31:Q37)</f>
        <v>14106.296399999999</v>
      </c>
      <c r="R38" s="3"/>
      <c r="S38" s="3"/>
      <c r="T38" s="3"/>
      <c r="U38" s="3">
        <f>SUM(U31:U37)</f>
        <v>13.929300000000001</v>
      </c>
      <c r="V38" s="7"/>
      <c r="W38" s="7">
        <f>SUM(W31:W37)</f>
        <v>1350.7242209999999</v>
      </c>
      <c r="X38" s="7"/>
      <c r="Y38" s="7">
        <f>K38+Q38+W38</f>
        <v>71943.345621</v>
      </c>
      <c r="Z38" s="12">
        <v>71900</v>
      </c>
      <c r="AA38" s="12">
        <v>67700</v>
      </c>
      <c r="AB38" s="12">
        <f>Z38-AA38</f>
        <v>4200</v>
      </c>
    </row>
    <row r="39" spans="1:28" x14ac:dyDescent="0.25">
      <c r="A39" s="29"/>
      <c r="B39" s="29"/>
      <c r="C39" s="29"/>
      <c r="D39" s="29"/>
      <c r="E39" s="33"/>
      <c r="F39" s="33"/>
      <c r="G39" s="29"/>
      <c r="H39" s="29"/>
      <c r="I39" s="29"/>
      <c r="J39" s="19"/>
      <c r="K39" s="19"/>
      <c r="L39" s="29"/>
      <c r="M39" s="29"/>
      <c r="N39" s="29"/>
      <c r="O39" s="29"/>
      <c r="P39" s="19"/>
      <c r="Q39" s="19"/>
      <c r="R39" s="29"/>
      <c r="S39" s="29"/>
      <c r="T39" s="29"/>
      <c r="U39" s="29"/>
      <c r="V39" s="19"/>
      <c r="W39" s="19"/>
      <c r="X39" s="19"/>
      <c r="Y39" s="19"/>
      <c r="Z39" s="33"/>
      <c r="AA39" s="33"/>
      <c r="AB39" s="33"/>
    </row>
    <row r="40" spans="1:28" x14ac:dyDescent="0.25">
      <c r="A40" s="3" t="s">
        <v>499</v>
      </c>
      <c r="B40" s="3" t="s">
        <v>500</v>
      </c>
      <c r="C40" s="3" t="s">
        <v>489</v>
      </c>
      <c r="D40" s="3">
        <v>160</v>
      </c>
      <c r="E40" s="12">
        <v>141600</v>
      </c>
      <c r="F40" s="12"/>
      <c r="G40" s="3">
        <v>146.9049</v>
      </c>
      <c r="H40" s="3" t="s">
        <v>30</v>
      </c>
      <c r="I40" s="3">
        <v>16.6403</v>
      </c>
      <c r="J40" s="7">
        <v>649</v>
      </c>
      <c r="K40" s="7">
        <f>I40*J40</f>
        <v>10799.554700000001</v>
      </c>
      <c r="L40" s="3"/>
      <c r="M40" s="3"/>
      <c r="N40" s="3"/>
      <c r="O40" s="3"/>
      <c r="P40" s="7"/>
      <c r="Q40" s="7"/>
      <c r="R40" s="3"/>
      <c r="S40" s="3">
        <v>13.0951</v>
      </c>
      <c r="T40" s="3" t="s">
        <v>30</v>
      </c>
      <c r="U40" s="3">
        <v>0.22270000000000001</v>
      </c>
      <c r="V40" s="7">
        <v>96.97</v>
      </c>
      <c r="W40" s="7">
        <f>U40*V40</f>
        <v>21.595219</v>
      </c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18</v>
      </c>
      <c r="I41" s="3">
        <v>58.4467</v>
      </c>
      <c r="J41" s="7">
        <v>1201</v>
      </c>
      <c r="K41" s="7">
        <f t="shared" ref="K41:K49" si="11">I41*J41</f>
        <v>70194.486699999994</v>
      </c>
      <c r="L41" s="3"/>
      <c r="M41" s="3"/>
      <c r="N41" s="3"/>
      <c r="O41" s="3"/>
      <c r="P41" s="7"/>
      <c r="Q41" s="7"/>
      <c r="R41" s="3"/>
      <c r="S41" s="3"/>
      <c r="T41" s="3" t="s">
        <v>18</v>
      </c>
      <c r="U41" s="3">
        <v>2.0017</v>
      </c>
      <c r="V41" s="7">
        <v>96.97</v>
      </c>
      <c r="W41" s="7">
        <f t="shared" ref="W41:W46" si="12">U41*V41</f>
        <v>194.104849</v>
      </c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 t="s">
        <v>106</v>
      </c>
      <c r="I42" s="3">
        <v>10.5381</v>
      </c>
      <c r="J42" s="7">
        <v>704</v>
      </c>
      <c r="K42" s="7">
        <f t="shared" si="11"/>
        <v>7418.8224</v>
      </c>
      <c r="L42" s="3"/>
      <c r="M42" s="3"/>
      <c r="N42" s="3"/>
      <c r="O42" s="3"/>
      <c r="P42" s="7"/>
      <c r="Q42" s="7"/>
      <c r="R42" s="3"/>
      <c r="S42" s="3"/>
      <c r="T42" s="3" t="s">
        <v>106</v>
      </c>
      <c r="U42" s="3">
        <v>0.43590000000000001</v>
      </c>
      <c r="V42" s="7">
        <v>96.97</v>
      </c>
      <c r="W42" s="7">
        <f t="shared" si="12"/>
        <v>42.269223000000004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161</v>
      </c>
      <c r="I43" s="3">
        <v>16.369199999999999</v>
      </c>
      <c r="J43" s="7">
        <v>1228</v>
      </c>
      <c r="K43" s="7">
        <f t="shared" si="11"/>
        <v>20101.3776</v>
      </c>
      <c r="L43" s="3"/>
      <c r="M43" s="3"/>
      <c r="N43" s="3"/>
      <c r="O43" s="3"/>
      <c r="P43" s="7"/>
      <c r="Q43" s="7"/>
      <c r="R43" s="3"/>
      <c r="S43" s="3"/>
      <c r="T43" s="3" t="s">
        <v>115</v>
      </c>
      <c r="U43" s="3">
        <v>0.58179999999999998</v>
      </c>
      <c r="V43" s="7">
        <v>96.97</v>
      </c>
      <c r="W43" s="7">
        <f t="shared" si="12"/>
        <v>56.417145999999995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115</v>
      </c>
      <c r="I44" s="3">
        <v>2.5413999999999999</v>
      </c>
      <c r="J44" s="7">
        <v>980</v>
      </c>
      <c r="K44" s="7">
        <f t="shared" si="11"/>
        <v>2490.5719999999997</v>
      </c>
      <c r="L44" s="3"/>
      <c r="M44" s="3"/>
      <c r="N44" s="3"/>
      <c r="O44" s="3"/>
      <c r="P44" s="7"/>
      <c r="Q44" s="7"/>
      <c r="R44" s="3"/>
      <c r="S44" s="3"/>
      <c r="T44" s="3" t="s">
        <v>307</v>
      </c>
      <c r="U44" s="3">
        <v>8.2272999999999996</v>
      </c>
      <c r="V44" s="7">
        <v>96.97</v>
      </c>
      <c r="W44" s="7">
        <f t="shared" si="12"/>
        <v>797.8012809999999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307</v>
      </c>
      <c r="I45" s="3">
        <v>23.078700000000001</v>
      </c>
      <c r="J45" s="7">
        <v>897</v>
      </c>
      <c r="K45" s="7">
        <f t="shared" si="11"/>
        <v>20701.5939</v>
      </c>
      <c r="L45" s="3"/>
      <c r="M45" s="3"/>
      <c r="N45" s="3"/>
      <c r="O45" s="3"/>
      <c r="P45" s="7"/>
      <c r="Q45" s="7"/>
      <c r="R45" s="3"/>
      <c r="S45" s="3"/>
      <c r="T45" s="3" t="s">
        <v>45</v>
      </c>
      <c r="U45" s="3">
        <v>0.62560000000000004</v>
      </c>
      <c r="V45" s="7">
        <v>96.97</v>
      </c>
      <c r="W45" s="7">
        <f t="shared" si="12"/>
        <v>60.664432000000005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165</v>
      </c>
      <c r="I46" s="3">
        <v>8.6105</v>
      </c>
      <c r="J46" s="7">
        <v>621</v>
      </c>
      <c r="K46" s="7">
        <f t="shared" si="11"/>
        <v>5347.1205</v>
      </c>
      <c r="L46" s="3"/>
      <c r="M46" s="3"/>
      <c r="N46" s="3"/>
      <c r="O46" s="3"/>
      <c r="P46" s="7"/>
      <c r="Q46" s="7"/>
      <c r="R46" s="3"/>
      <c r="S46" s="3"/>
      <c r="T46" s="3" t="s">
        <v>166</v>
      </c>
      <c r="U46" s="3">
        <v>1.0001</v>
      </c>
      <c r="V46" s="7">
        <v>96.97</v>
      </c>
      <c r="W46" s="7">
        <f t="shared" si="12"/>
        <v>96.979697000000002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59</v>
      </c>
      <c r="I47" s="3">
        <v>6.9562999999999997</v>
      </c>
      <c r="J47" s="7">
        <v>718</v>
      </c>
      <c r="K47" s="7">
        <f t="shared" si="11"/>
        <v>4994.6233999999995</v>
      </c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63</v>
      </c>
      <c r="I48" s="3">
        <v>3.4060999999999999</v>
      </c>
      <c r="J48" s="7">
        <v>386</v>
      </c>
      <c r="K48" s="7">
        <f t="shared" si="11"/>
        <v>1314.7546</v>
      </c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 t="s">
        <v>166</v>
      </c>
      <c r="I49" s="3">
        <v>0.31759999999999999</v>
      </c>
      <c r="J49" s="7">
        <v>331</v>
      </c>
      <c r="K49" s="7">
        <f t="shared" si="11"/>
        <v>105.12559999999999</v>
      </c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>
        <f>SUM(I40:I49)</f>
        <v>146.9049</v>
      </c>
      <c r="J50" s="7"/>
      <c r="K50" s="7">
        <f>SUM(K40:K49)</f>
        <v>143468.03139999998</v>
      </c>
      <c r="L50" s="3"/>
      <c r="M50" s="3"/>
      <c r="N50" s="3"/>
      <c r="O50" s="3"/>
      <c r="P50" s="7"/>
      <c r="Q50" s="7"/>
      <c r="R50" s="3"/>
      <c r="S50" s="3"/>
      <c r="T50" s="3"/>
      <c r="U50" s="3">
        <f>SUM(U40:U46)</f>
        <v>13.0951</v>
      </c>
      <c r="V50" s="7"/>
      <c r="W50" s="7">
        <f>SUM(W40:W46)</f>
        <v>1269.8318469999999</v>
      </c>
      <c r="X50" s="7"/>
      <c r="Y50" s="7">
        <f>K50+W50</f>
        <v>144737.86324699997</v>
      </c>
      <c r="Z50" s="12">
        <v>144700</v>
      </c>
      <c r="AA50" s="12">
        <v>141600</v>
      </c>
      <c r="AB50" s="12">
        <f>Z50-AA50</f>
        <v>3100</v>
      </c>
    </row>
    <row r="51" spans="1:28" x14ac:dyDescent="0.25">
      <c r="A51" s="29"/>
      <c r="B51" s="29"/>
      <c r="C51" s="29"/>
      <c r="D51" s="29"/>
      <c r="E51" s="33"/>
      <c r="F51" s="33"/>
      <c r="G51" s="29"/>
      <c r="H51" s="29"/>
      <c r="I51" s="29"/>
      <c r="J51" s="19"/>
      <c r="K51" s="19"/>
      <c r="L51" s="29"/>
      <c r="M51" s="29"/>
      <c r="N51" s="29"/>
      <c r="O51" s="29"/>
      <c r="P51" s="19"/>
      <c r="Q51" s="19"/>
      <c r="R51" s="29"/>
      <c r="S51" s="29"/>
      <c r="T51" s="29"/>
      <c r="U51" s="29"/>
      <c r="V51" s="19"/>
      <c r="W51" s="19"/>
      <c r="X51" s="19"/>
      <c r="Y51" s="19"/>
      <c r="Z51" s="33"/>
      <c r="AA51" s="33"/>
      <c r="AB51" s="33"/>
    </row>
    <row r="52" spans="1:28" x14ac:dyDescent="0.25">
      <c r="A52" s="3" t="s">
        <v>501</v>
      </c>
      <c r="B52" s="3" t="s">
        <v>502</v>
      </c>
      <c r="C52" s="3" t="s">
        <v>489</v>
      </c>
      <c r="D52" s="3">
        <v>160</v>
      </c>
      <c r="E52" s="12">
        <v>119100</v>
      </c>
      <c r="F52" s="12"/>
      <c r="G52" s="3">
        <v>116.69410000000001</v>
      </c>
      <c r="H52" s="3" t="s">
        <v>18</v>
      </c>
      <c r="I52" s="3">
        <v>27.7546</v>
      </c>
      <c r="J52" s="7">
        <v>1201</v>
      </c>
      <c r="K52" s="7">
        <f>I52*J52</f>
        <v>33333.274599999997</v>
      </c>
      <c r="L52" s="3"/>
      <c r="M52" s="3">
        <v>29.1724</v>
      </c>
      <c r="N52" s="3" t="s">
        <v>18</v>
      </c>
      <c r="O52" s="3">
        <v>0.27489999999999998</v>
      </c>
      <c r="P52" s="7">
        <v>196</v>
      </c>
      <c r="Q52" s="7">
        <f>O52*P52</f>
        <v>53.880399999999995</v>
      </c>
      <c r="R52" s="3"/>
      <c r="S52" s="3">
        <v>14.1335</v>
      </c>
      <c r="T52" s="3" t="s">
        <v>18</v>
      </c>
      <c r="U52" s="3">
        <v>4.2563000000000004</v>
      </c>
      <c r="V52" s="7">
        <v>96.97</v>
      </c>
      <c r="W52" s="7">
        <f>U52*V52</f>
        <v>412.73341100000005</v>
      </c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 t="s">
        <v>106</v>
      </c>
      <c r="I53" s="3">
        <v>11.517300000000001</v>
      </c>
      <c r="J53" s="7">
        <v>704</v>
      </c>
      <c r="K53" s="7">
        <f t="shared" ref="K53:K58" si="13">I53*J53</f>
        <v>8108.1792000000005</v>
      </c>
      <c r="L53" s="3"/>
      <c r="M53" s="3"/>
      <c r="N53" s="3" t="s">
        <v>160</v>
      </c>
      <c r="O53" s="3">
        <v>0.99329999999999996</v>
      </c>
      <c r="P53" s="7">
        <v>196</v>
      </c>
      <c r="Q53" s="7">
        <f t="shared" ref="Q53:Q56" si="14">O53*P53</f>
        <v>194.68680000000001</v>
      </c>
      <c r="R53" s="3"/>
      <c r="S53" s="3"/>
      <c r="T53" s="3" t="s">
        <v>106</v>
      </c>
      <c r="U53" s="3">
        <v>7.4908999999999999</v>
      </c>
      <c r="V53" s="7">
        <v>96.97</v>
      </c>
      <c r="W53" s="7">
        <f t="shared" ref="W53:W57" si="15">U53*V53</f>
        <v>726.39257299999997</v>
      </c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 t="s">
        <v>160</v>
      </c>
      <c r="I54" s="3">
        <v>5.1957000000000004</v>
      </c>
      <c r="J54" s="7">
        <v>1104</v>
      </c>
      <c r="K54" s="7">
        <f t="shared" si="13"/>
        <v>5736.0528000000004</v>
      </c>
      <c r="L54" s="3"/>
      <c r="M54" s="3"/>
      <c r="N54" s="3" t="s">
        <v>161</v>
      </c>
      <c r="O54" s="3">
        <v>2.8205</v>
      </c>
      <c r="P54" s="7">
        <v>196</v>
      </c>
      <c r="Q54" s="7">
        <f t="shared" si="14"/>
        <v>552.81799999999998</v>
      </c>
      <c r="R54" s="3"/>
      <c r="S54" s="3"/>
      <c r="T54" s="3" t="s">
        <v>161</v>
      </c>
      <c r="U54" s="3">
        <v>0.26429999999999998</v>
      </c>
      <c r="V54" s="7">
        <v>96.97</v>
      </c>
      <c r="W54" s="7">
        <f t="shared" si="15"/>
        <v>25.629170999999996</v>
      </c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 t="s">
        <v>161</v>
      </c>
      <c r="I55" s="3">
        <v>28.335799999999999</v>
      </c>
      <c r="J55" s="7">
        <v>1228</v>
      </c>
      <c r="K55" s="7">
        <f t="shared" si="13"/>
        <v>34796.362399999998</v>
      </c>
      <c r="L55" s="3"/>
      <c r="M55" s="3"/>
      <c r="N55" s="3" t="s">
        <v>307</v>
      </c>
      <c r="O55" s="3">
        <v>3.3000000000000002E-2</v>
      </c>
      <c r="P55" s="7">
        <v>196</v>
      </c>
      <c r="Q55" s="7">
        <f t="shared" si="14"/>
        <v>6.468</v>
      </c>
      <c r="R55" s="3"/>
      <c r="S55" s="3"/>
      <c r="T55" s="3" t="s">
        <v>307</v>
      </c>
      <c r="U55" s="3">
        <v>1.4081999999999999</v>
      </c>
      <c r="V55" s="7">
        <v>96.97</v>
      </c>
      <c r="W55" s="7">
        <f t="shared" si="15"/>
        <v>136.55315399999998</v>
      </c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 t="s">
        <v>307</v>
      </c>
      <c r="I56" s="3">
        <v>32.0839</v>
      </c>
      <c r="J56" s="7">
        <v>897</v>
      </c>
      <c r="K56" s="7">
        <f t="shared" si="13"/>
        <v>28779.258300000001</v>
      </c>
      <c r="L56" s="3"/>
      <c r="M56" s="3"/>
      <c r="N56" s="3" t="s">
        <v>166</v>
      </c>
      <c r="O56" s="3">
        <v>25.050699999999999</v>
      </c>
      <c r="P56" s="7">
        <v>196</v>
      </c>
      <c r="Q56" s="7">
        <f t="shared" si="14"/>
        <v>4909.9371999999994</v>
      </c>
      <c r="R56" s="3"/>
      <c r="S56" s="3"/>
      <c r="T56" s="3" t="s">
        <v>503</v>
      </c>
      <c r="U56" s="3">
        <v>0.22520000000000001</v>
      </c>
      <c r="V56" s="7">
        <v>96.97</v>
      </c>
      <c r="W56" s="7">
        <f t="shared" si="15"/>
        <v>21.837644000000001</v>
      </c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 t="s">
        <v>454</v>
      </c>
      <c r="I57" s="3">
        <v>6.4661999999999997</v>
      </c>
      <c r="J57" s="7">
        <v>455</v>
      </c>
      <c r="K57" s="7">
        <f t="shared" si="13"/>
        <v>2942.1210000000001</v>
      </c>
      <c r="L57" s="3"/>
      <c r="M57" s="3"/>
      <c r="N57" s="3"/>
      <c r="O57" s="3"/>
      <c r="P57" s="7"/>
      <c r="Q57" s="7"/>
      <c r="R57" s="3"/>
      <c r="S57" s="3"/>
      <c r="T57" s="3" t="s">
        <v>166</v>
      </c>
      <c r="U57" s="3">
        <v>0.48859999999999998</v>
      </c>
      <c r="V57" s="7">
        <v>96.97</v>
      </c>
      <c r="W57" s="7">
        <f t="shared" si="15"/>
        <v>47.379542000000001</v>
      </c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 t="s">
        <v>166</v>
      </c>
      <c r="I58" s="3">
        <v>5.3406000000000002</v>
      </c>
      <c r="J58" s="7">
        <v>331</v>
      </c>
      <c r="K58" s="7">
        <f t="shared" si="13"/>
        <v>1767.7386000000001</v>
      </c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>
        <f>SUM(I52:I58)</f>
        <v>116.69410000000001</v>
      </c>
      <c r="J59" s="7"/>
      <c r="K59" s="7">
        <f>SUM(K52:K58)</f>
        <v>115462.98689999999</v>
      </c>
      <c r="L59" s="3"/>
      <c r="M59" s="3"/>
      <c r="N59" s="3"/>
      <c r="O59" s="3">
        <f>SUM(O52:O56)</f>
        <v>29.1724</v>
      </c>
      <c r="P59" s="7"/>
      <c r="Q59" s="7">
        <f>SUM(Q52:Q56)</f>
        <v>5717.790399999999</v>
      </c>
      <c r="R59" s="3"/>
      <c r="S59" s="3"/>
      <c r="T59" s="3"/>
      <c r="U59" s="3">
        <f>SUM(U52:U57)</f>
        <v>14.133499999999998</v>
      </c>
      <c r="V59" s="7"/>
      <c r="W59" s="7">
        <f>SUM(W52:W57)</f>
        <v>1370.5254949999999</v>
      </c>
      <c r="X59" s="7"/>
      <c r="Y59" s="7">
        <f>K59+Q59+W59</f>
        <v>122551.30279499998</v>
      </c>
      <c r="Z59" s="12">
        <v>122600</v>
      </c>
      <c r="AA59" s="12">
        <v>119100</v>
      </c>
      <c r="AB59" s="12">
        <f>Z59-AA59</f>
        <v>3500</v>
      </c>
    </row>
    <row r="60" spans="1:28" x14ac:dyDescent="0.25">
      <c r="A60" s="29"/>
      <c r="B60" s="29"/>
      <c r="C60" s="29"/>
      <c r="D60" s="29"/>
      <c r="E60" s="33"/>
      <c r="F60" s="33"/>
      <c r="G60" s="29"/>
      <c r="H60" s="29"/>
      <c r="I60" s="29"/>
      <c r="J60" s="19"/>
      <c r="K60" s="19"/>
      <c r="L60" s="29"/>
      <c r="M60" s="29"/>
      <c r="N60" s="29"/>
      <c r="O60" s="29"/>
      <c r="P60" s="19"/>
      <c r="Q60" s="19"/>
      <c r="R60" s="29"/>
      <c r="S60" s="29"/>
      <c r="T60" s="29"/>
      <c r="U60" s="29"/>
      <c r="V60" s="19"/>
      <c r="W60" s="19"/>
      <c r="X60" s="19"/>
      <c r="Y60" s="19"/>
      <c r="Z60" s="33"/>
      <c r="AA60" s="33"/>
      <c r="AB60" s="33"/>
    </row>
    <row r="61" spans="1:28" x14ac:dyDescent="0.25">
      <c r="A61" s="3" t="s">
        <v>36</v>
      </c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 t="s">
        <v>19</v>
      </c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>
        <f>SUM(AB22:AB59)</f>
        <v>13700</v>
      </c>
    </row>
    <row r="63" spans="1:28" x14ac:dyDescent="0.25">
      <c r="A63" s="3" t="s">
        <v>20</v>
      </c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>
        <f>AB62/2</f>
        <v>6850</v>
      </c>
    </row>
    <row r="64" spans="1:28" x14ac:dyDescent="0.25">
      <c r="A64" s="3" t="s">
        <v>21</v>
      </c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>
        <f>AB63*0.1</f>
        <v>685</v>
      </c>
    </row>
    <row r="65" spans="1:28" x14ac:dyDescent="0.25">
      <c r="A65" s="3" t="s">
        <v>22</v>
      </c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>
        <f>AB64*0.23056</f>
        <v>157.93359999999998</v>
      </c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CFBA-25D4-4607-96EF-01FBA7B4466D}">
  <dimension ref="A1:AB61"/>
  <sheetViews>
    <sheetView workbookViewId="0">
      <selection activeCell="F26" sqref="F26"/>
    </sheetView>
  </sheetViews>
  <sheetFormatPr defaultRowHeight="15" x14ac:dyDescent="0.25"/>
  <cols>
    <col min="1" max="1" width="16.5703125" customWidth="1"/>
    <col min="2" max="2" width="22.85546875" customWidth="1"/>
    <col min="3" max="3" width="13.85546875" customWidth="1"/>
    <col min="5" max="5" width="9.140625" style="9"/>
    <col min="6" max="6" width="5.28515625" style="9" customWidth="1"/>
    <col min="10" max="10" width="11" style="8" customWidth="1"/>
    <col min="11" max="11" width="11.140625" style="8" bestFit="1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504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505</v>
      </c>
      <c r="B3" s="3" t="s">
        <v>506</v>
      </c>
      <c r="C3" s="3" t="s">
        <v>105</v>
      </c>
      <c r="D3" s="3">
        <v>3.12</v>
      </c>
      <c r="E3" s="12">
        <v>100</v>
      </c>
      <c r="F3" s="12"/>
      <c r="G3" s="3">
        <v>0</v>
      </c>
      <c r="H3" s="3"/>
      <c r="I3" s="3"/>
      <c r="J3" s="7"/>
      <c r="K3" s="7"/>
      <c r="L3" s="3"/>
      <c r="M3" s="3">
        <v>0</v>
      </c>
      <c r="N3" s="3"/>
      <c r="O3" s="3"/>
      <c r="P3" s="7"/>
      <c r="Q3" s="7"/>
      <c r="R3" s="3"/>
      <c r="S3" s="3">
        <v>3.12</v>
      </c>
      <c r="T3" s="3" t="s">
        <v>100</v>
      </c>
      <c r="U3" s="3">
        <v>3.12</v>
      </c>
      <c r="V3" s="7">
        <v>96.97</v>
      </c>
      <c r="W3" s="7">
        <v>302.55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/>
      <c r="O4" s="3"/>
      <c r="P4" s="7"/>
      <c r="Q4" s="7"/>
      <c r="R4" s="3"/>
      <c r="S4" s="3"/>
      <c r="T4" s="3"/>
      <c r="U4" s="14">
        <v>3.12</v>
      </c>
      <c r="V4" s="7"/>
      <c r="W4" s="7">
        <v>302.55</v>
      </c>
      <c r="X4" s="7"/>
      <c r="Y4" s="7">
        <v>302.55</v>
      </c>
      <c r="Z4" s="12">
        <v>300</v>
      </c>
      <c r="AA4" s="12">
        <v>100</v>
      </c>
      <c r="AB4" s="12">
        <v>200</v>
      </c>
    </row>
    <row r="5" spans="1:28" x14ac:dyDescent="0.25">
      <c r="A5" s="29"/>
      <c r="B5" s="29"/>
      <c r="C5" s="29"/>
      <c r="D5" s="29"/>
      <c r="E5" s="33"/>
      <c r="F5" s="33"/>
      <c r="G5" s="29"/>
      <c r="H5" s="29"/>
      <c r="I5" s="29"/>
      <c r="J5" s="19"/>
      <c r="K5" s="19"/>
      <c r="L5" s="29"/>
      <c r="M5" s="29"/>
      <c r="N5" s="29"/>
      <c r="O5" s="29"/>
      <c r="P5" s="19"/>
      <c r="Q5" s="19"/>
      <c r="R5" s="29"/>
      <c r="S5" s="29"/>
      <c r="T5" s="29"/>
      <c r="U5" s="29"/>
      <c r="V5" s="19"/>
      <c r="W5" s="19"/>
      <c r="X5" s="19"/>
      <c r="Y5" s="19"/>
      <c r="Z5" s="33"/>
      <c r="AA5" s="33"/>
      <c r="AB5" s="33"/>
    </row>
    <row r="6" spans="1:28" x14ac:dyDescent="0.25">
      <c r="A6" s="3" t="s">
        <v>507</v>
      </c>
      <c r="B6" s="3" t="s">
        <v>508</v>
      </c>
      <c r="C6" s="3" t="s">
        <v>305</v>
      </c>
      <c r="D6" s="3">
        <v>160</v>
      </c>
      <c r="E6" s="12">
        <v>162342.10999999999</v>
      </c>
      <c r="F6" s="12"/>
      <c r="G6" s="3">
        <v>136.20419999999999</v>
      </c>
      <c r="H6" s="3" t="s">
        <v>93</v>
      </c>
      <c r="I6" s="3">
        <v>81.656400000000005</v>
      </c>
      <c r="J6" s="7">
        <v>1201</v>
      </c>
      <c r="K6" s="7">
        <f>I6*J6</f>
        <v>98069.3364</v>
      </c>
      <c r="L6" s="3"/>
      <c r="M6" s="3">
        <v>2.0503</v>
      </c>
      <c r="N6" s="3" t="s">
        <v>93</v>
      </c>
      <c r="O6" s="3">
        <v>0.21310000000000001</v>
      </c>
      <c r="P6" s="7">
        <v>196</v>
      </c>
      <c r="Q6" s="7">
        <f>O6*P6</f>
        <v>41.767600000000002</v>
      </c>
      <c r="R6" s="3"/>
      <c r="S6" s="3">
        <v>21.7455</v>
      </c>
      <c r="T6" s="3" t="s">
        <v>93</v>
      </c>
      <c r="U6" s="3">
        <v>2.4561000000000002</v>
      </c>
      <c r="V6" s="7">
        <v>96.97</v>
      </c>
      <c r="W6" s="7">
        <f>U6*V6</f>
        <v>238.16801700000002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95</v>
      </c>
      <c r="I7" s="3">
        <v>4.6879</v>
      </c>
      <c r="J7" s="7">
        <v>704</v>
      </c>
      <c r="K7" s="7">
        <f t="shared" ref="K7:K12" si="0">I7*J7</f>
        <v>3300.2815999999998</v>
      </c>
      <c r="L7" s="3"/>
      <c r="M7" s="3"/>
      <c r="N7" s="3" t="s">
        <v>95</v>
      </c>
      <c r="O7" s="3">
        <v>1.8371999999999999</v>
      </c>
      <c r="P7" s="7">
        <v>196</v>
      </c>
      <c r="Q7" s="7">
        <f>O7*P7</f>
        <v>360.09120000000001</v>
      </c>
      <c r="R7" s="3"/>
      <c r="S7" s="3"/>
      <c r="T7" s="3" t="s">
        <v>95</v>
      </c>
      <c r="U7" s="3">
        <v>9.6843000000000004</v>
      </c>
      <c r="V7" s="7">
        <v>96.97</v>
      </c>
      <c r="W7" s="7">
        <f t="shared" ref="W7:W12" si="1">U7*V7</f>
        <v>939.08657100000005</v>
      </c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122</v>
      </c>
      <c r="I8" s="3">
        <v>22.4481</v>
      </c>
      <c r="J8" s="7">
        <v>1325</v>
      </c>
      <c r="K8" s="7">
        <f t="shared" si="0"/>
        <v>29743.732500000002</v>
      </c>
      <c r="L8" s="3"/>
      <c r="M8" s="3"/>
      <c r="N8" s="3"/>
      <c r="O8" s="3"/>
      <c r="P8" s="7"/>
      <c r="Q8" s="7"/>
      <c r="R8" s="3"/>
      <c r="S8" s="3"/>
      <c r="T8" s="3" t="s">
        <v>122</v>
      </c>
      <c r="U8" s="3">
        <v>4.1268000000000002</v>
      </c>
      <c r="V8" s="7">
        <v>96.97</v>
      </c>
      <c r="W8" s="7">
        <f t="shared" si="1"/>
        <v>400.17579599999999</v>
      </c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100</v>
      </c>
      <c r="I9" s="3">
        <v>13.8866</v>
      </c>
      <c r="J9" s="7">
        <v>1159</v>
      </c>
      <c r="K9" s="7">
        <f t="shared" si="0"/>
        <v>16094.5694</v>
      </c>
      <c r="L9" s="3"/>
      <c r="M9" s="3"/>
      <c r="N9" s="3"/>
      <c r="O9" s="3"/>
      <c r="P9" s="7"/>
      <c r="Q9" s="7"/>
      <c r="R9" s="3"/>
      <c r="S9" s="3"/>
      <c r="T9" s="3" t="s">
        <v>100</v>
      </c>
      <c r="U9" s="3">
        <v>0.41039999999999999</v>
      </c>
      <c r="V9" s="7">
        <v>96.97</v>
      </c>
      <c r="W9" s="7">
        <f t="shared" si="1"/>
        <v>39.796487999999997</v>
      </c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 t="s">
        <v>96</v>
      </c>
      <c r="I10" s="3">
        <v>10.6694</v>
      </c>
      <c r="J10" s="7">
        <v>1077</v>
      </c>
      <c r="K10" s="7">
        <f t="shared" si="0"/>
        <v>11490.943799999999</v>
      </c>
      <c r="L10" s="3"/>
      <c r="M10" s="3"/>
      <c r="N10" s="3"/>
      <c r="O10" s="3"/>
      <c r="P10" s="7"/>
      <c r="Q10" s="7"/>
      <c r="R10" s="3"/>
      <c r="S10" s="3"/>
      <c r="T10" s="3" t="s">
        <v>96</v>
      </c>
      <c r="U10" s="3">
        <v>0.93659999999999999</v>
      </c>
      <c r="V10" s="7">
        <v>96.97</v>
      </c>
      <c r="W10" s="7">
        <f t="shared" si="1"/>
        <v>90.822102000000001</v>
      </c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 t="s">
        <v>274</v>
      </c>
      <c r="I11" s="3">
        <v>5.1700000000000003E-2</v>
      </c>
      <c r="J11" s="7">
        <v>980</v>
      </c>
      <c r="K11" s="7">
        <f t="shared" si="0"/>
        <v>50.666000000000004</v>
      </c>
      <c r="L11" s="3"/>
      <c r="M11" s="3"/>
      <c r="N11" s="3"/>
      <c r="O11" s="3"/>
      <c r="P11" s="7"/>
      <c r="Q11" s="7"/>
      <c r="R11" s="3"/>
      <c r="S11" s="3"/>
      <c r="T11" s="3" t="s">
        <v>274</v>
      </c>
      <c r="U11" s="3">
        <v>9.1499999999999998E-2</v>
      </c>
      <c r="V11" s="7">
        <v>96.97</v>
      </c>
      <c r="W11" s="7">
        <f t="shared" si="1"/>
        <v>8.8727549999999997</v>
      </c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63</v>
      </c>
      <c r="I12" s="3">
        <v>2.8041</v>
      </c>
      <c r="J12" s="7">
        <v>386</v>
      </c>
      <c r="K12" s="7">
        <f t="shared" si="0"/>
        <v>1082.3825999999999</v>
      </c>
      <c r="L12" s="3"/>
      <c r="M12" s="3"/>
      <c r="N12" s="3"/>
      <c r="O12" s="3"/>
      <c r="P12" s="7"/>
      <c r="Q12" s="7"/>
      <c r="R12" s="3"/>
      <c r="S12" s="3"/>
      <c r="T12" s="3" t="s">
        <v>63</v>
      </c>
      <c r="U12" s="3">
        <v>4.0397999999999996</v>
      </c>
      <c r="V12" s="7">
        <v>96.97</v>
      </c>
      <c r="W12" s="7">
        <f t="shared" si="1"/>
        <v>391.73940599999997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/>
      <c r="I13" s="3">
        <v>136.20419999999999</v>
      </c>
      <c r="J13" s="7"/>
      <c r="K13" s="7">
        <v>159831.91</v>
      </c>
      <c r="L13" s="3"/>
      <c r="M13" s="3"/>
      <c r="N13" s="3"/>
      <c r="O13" s="3">
        <v>2.0503</v>
      </c>
      <c r="P13" s="7"/>
      <c r="Q13" s="7">
        <v>401.86</v>
      </c>
      <c r="R13" s="3"/>
      <c r="S13" s="3"/>
      <c r="T13" s="3"/>
      <c r="U13" s="14">
        <f>SUM(U6:U12)</f>
        <v>21.745499999999996</v>
      </c>
      <c r="V13" s="7"/>
      <c r="W13" s="7">
        <f>SUM(W6:W12)</f>
        <v>2108.6611350000003</v>
      </c>
      <c r="X13" s="7"/>
      <c r="Y13" s="7">
        <f>K13+Q13+W13</f>
        <v>162342.43113499999</v>
      </c>
      <c r="Z13" s="12">
        <v>162300</v>
      </c>
      <c r="AA13" s="12">
        <v>167200</v>
      </c>
      <c r="AB13" s="12">
        <f>Z13-AA13</f>
        <v>-4900</v>
      </c>
    </row>
    <row r="14" spans="1:28" x14ac:dyDescent="0.25">
      <c r="A14" s="29"/>
      <c r="B14" s="29"/>
      <c r="C14" s="29"/>
      <c r="D14" s="29"/>
      <c r="E14" s="33"/>
      <c r="F14" s="33"/>
      <c r="G14" s="29"/>
      <c r="H14" s="29"/>
      <c r="I14" s="29"/>
      <c r="J14" s="19"/>
      <c r="K14" s="19"/>
      <c r="L14" s="29"/>
      <c r="M14" s="29"/>
      <c r="N14" s="29"/>
      <c r="O14" s="29"/>
      <c r="P14" s="19"/>
      <c r="Q14" s="19"/>
      <c r="R14" s="29"/>
      <c r="S14" s="29"/>
      <c r="T14" s="29"/>
      <c r="U14" s="29"/>
      <c r="V14" s="19"/>
      <c r="W14" s="19"/>
      <c r="X14" s="19"/>
      <c r="Y14" s="19"/>
      <c r="Z14" s="33"/>
      <c r="AA14" s="33"/>
      <c r="AB14" s="33"/>
    </row>
    <row r="15" spans="1:28" x14ac:dyDescent="0.25">
      <c r="A15" s="3" t="s">
        <v>509</v>
      </c>
      <c r="B15" s="3" t="s">
        <v>510</v>
      </c>
      <c r="C15" s="3" t="s">
        <v>305</v>
      </c>
      <c r="D15" s="3">
        <v>160</v>
      </c>
      <c r="E15" s="12">
        <v>146402.59</v>
      </c>
      <c r="F15" s="12"/>
      <c r="G15" s="3">
        <v>149.4751</v>
      </c>
      <c r="H15" s="3" t="s">
        <v>93</v>
      </c>
      <c r="I15" s="3">
        <v>71.123099999999994</v>
      </c>
      <c r="J15" s="7">
        <v>1201</v>
      </c>
      <c r="K15" s="7">
        <f>I15*J15</f>
        <v>85418.843099999998</v>
      </c>
      <c r="L15" s="3"/>
      <c r="M15" s="3"/>
      <c r="N15" s="3"/>
      <c r="O15" s="3"/>
      <c r="P15" s="7"/>
      <c r="Q15" s="7"/>
      <c r="R15" s="3"/>
      <c r="S15" s="3">
        <v>10.524900000000001</v>
      </c>
      <c r="T15" s="3" t="s">
        <v>93</v>
      </c>
      <c r="U15" s="3">
        <v>3.5255000000000001</v>
      </c>
      <c r="V15" s="7">
        <v>96.97</v>
      </c>
      <c r="W15" s="7">
        <f>U15*V15</f>
        <v>341.86773499999998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95</v>
      </c>
      <c r="I16" s="3">
        <v>51.110300000000002</v>
      </c>
      <c r="J16" s="7">
        <v>704</v>
      </c>
      <c r="K16" s="7">
        <f t="shared" ref="K16:K20" si="2">I16*J16</f>
        <v>35981.6512</v>
      </c>
      <c r="L16" s="3"/>
      <c r="M16" s="3"/>
      <c r="N16" s="3"/>
      <c r="O16" s="3"/>
      <c r="P16" s="7"/>
      <c r="Q16" s="7"/>
      <c r="R16" s="3"/>
      <c r="S16" s="3"/>
      <c r="T16" s="3" t="s">
        <v>95</v>
      </c>
      <c r="U16" s="3">
        <v>3.4746999999999999</v>
      </c>
      <c r="V16" s="7">
        <v>96.97</v>
      </c>
      <c r="W16" s="7">
        <f t="shared" ref="W16:W19" si="3">U16*V16</f>
        <v>336.94165899999996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122</v>
      </c>
      <c r="I17" s="3">
        <v>11.597899999999999</v>
      </c>
      <c r="J17" s="7">
        <v>1325</v>
      </c>
      <c r="K17" s="7">
        <f t="shared" si="2"/>
        <v>15367.217499999999</v>
      </c>
      <c r="L17" s="3"/>
      <c r="M17" s="3"/>
      <c r="N17" s="3"/>
      <c r="O17" s="3"/>
      <c r="P17" s="7"/>
      <c r="Q17" s="7"/>
      <c r="R17" s="3"/>
      <c r="S17" s="3"/>
      <c r="T17" s="3" t="s">
        <v>122</v>
      </c>
      <c r="U17" s="3">
        <v>0.53100000000000003</v>
      </c>
      <c r="V17" s="7">
        <v>96.97</v>
      </c>
      <c r="W17" s="7">
        <f t="shared" si="3"/>
        <v>51.491070000000001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100</v>
      </c>
      <c r="I18" s="3">
        <v>3.6901999999999999</v>
      </c>
      <c r="J18" s="7">
        <v>1077</v>
      </c>
      <c r="K18" s="7">
        <f t="shared" si="2"/>
        <v>3974.3453999999997</v>
      </c>
      <c r="L18" s="3"/>
      <c r="M18" s="3"/>
      <c r="N18" s="3"/>
      <c r="O18" s="3"/>
      <c r="P18" s="7"/>
      <c r="Q18" s="7"/>
      <c r="R18" s="3"/>
      <c r="S18" s="3"/>
      <c r="T18" s="3" t="s">
        <v>274</v>
      </c>
      <c r="U18" s="3">
        <v>8.6099999999999996E-2</v>
      </c>
      <c r="V18" s="7">
        <v>96.97</v>
      </c>
      <c r="W18" s="7">
        <f t="shared" si="3"/>
        <v>8.3491169999999997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274</v>
      </c>
      <c r="I19" s="3">
        <v>4.3499999999999997E-2</v>
      </c>
      <c r="J19" s="7">
        <v>980</v>
      </c>
      <c r="K19" s="7">
        <f t="shared" si="2"/>
        <v>42.629999999999995</v>
      </c>
      <c r="L19" s="3"/>
      <c r="M19" s="3"/>
      <c r="N19" s="3"/>
      <c r="O19" s="3"/>
      <c r="P19" s="7"/>
      <c r="Q19" s="7"/>
      <c r="R19" s="3"/>
      <c r="S19" s="3"/>
      <c r="T19" s="3" t="s">
        <v>63</v>
      </c>
      <c r="U19" s="3">
        <v>2.9076</v>
      </c>
      <c r="V19" s="7">
        <v>96.97</v>
      </c>
      <c r="W19" s="7">
        <f t="shared" si="3"/>
        <v>281.949972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63</v>
      </c>
      <c r="I20" s="3">
        <v>11.9101</v>
      </c>
      <c r="J20" s="7">
        <v>386</v>
      </c>
      <c r="K20" s="7">
        <f t="shared" si="2"/>
        <v>4597.2986000000001</v>
      </c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>
        <f>SUM(I15:I20)</f>
        <v>149.4751</v>
      </c>
      <c r="J21" s="7"/>
      <c r="K21" s="7">
        <f>SUM(K15:K20)</f>
        <v>145381.98579999999</v>
      </c>
      <c r="L21" s="3"/>
      <c r="M21" s="3"/>
      <c r="N21" s="3"/>
      <c r="O21" s="3"/>
      <c r="P21" s="7"/>
      <c r="Q21" s="7"/>
      <c r="R21" s="3"/>
      <c r="S21" s="3"/>
      <c r="T21" s="3"/>
      <c r="U21" s="3">
        <f>SUM(U15:U19)</f>
        <v>10.524899999999999</v>
      </c>
      <c r="V21" s="7"/>
      <c r="W21" s="7">
        <f>SUM(W15:W19)</f>
        <v>1020.5995529999999</v>
      </c>
      <c r="X21" s="7"/>
      <c r="Y21" s="7">
        <f>K21+W21</f>
        <v>146402.585353</v>
      </c>
      <c r="Z21" s="12">
        <v>146400</v>
      </c>
      <c r="AA21" s="12">
        <v>152500</v>
      </c>
      <c r="AB21" s="12">
        <f>Z21-AA21</f>
        <v>-6100</v>
      </c>
    </row>
    <row r="22" spans="1:28" x14ac:dyDescent="0.25">
      <c r="A22" s="29"/>
      <c r="B22" s="29"/>
      <c r="C22" s="29"/>
      <c r="D22" s="29"/>
      <c r="E22" s="33"/>
      <c r="F22" s="33"/>
      <c r="G22" s="29"/>
      <c r="H22" s="29"/>
      <c r="I22" s="29"/>
      <c r="J22" s="19"/>
      <c r="K22" s="19"/>
      <c r="L22" s="29"/>
      <c r="M22" s="29"/>
      <c r="N22" s="29"/>
      <c r="O22" s="29"/>
      <c r="P22" s="19"/>
      <c r="Q22" s="19"/>
      <c r="R22" s="29"/>
      <c r="S22" s="29"/>
      <c r="T22" s="29"/>
      <c r="U22" s="29"/>
      <c r="V22" s="19"/>
      <c r="W22" s="19"/>
      <c r="X22" s="19"/>
      <c r="Y22" s="19"/>
      <c r="Z22" s="33"/>
      <c r="AA22" s="33"/>
      <c r="AB22" s="33"/>
    </row>
    <row r="23" spans="1:28" x14ac:dyDescent="0.25">
      <c r="A23" s="3" t="s">
        <v>511</v>
      </c>
      <c r="B23" s="3" t="s">
        <v>512</v>
      </c>
      <c r="C23" s="3" t="s">
        <v>305</v>
      </c>
      <c r="D23" s="3">
        <v>160</v>
      </c>
      <c r="E23" s="12">
        <v>144242.70000000001</v>
      </c>
      <c r="F23" s="12"/>
      <c r="G23" s="3">
        <v>124.0029</v>
      </c>
      <c r="H23" s="3" t="s">
        <v>93</v>
      </c>
      <c r="I23" s="3">
        <v>77.571399999999997</v>
      </c>
      <c r="J23" s="7">
        <v>1201</v>
      </c>
      <c r="K23" s="7">
        <f>I23*J23</f>
        <v>93163.251399999994</v>
      </c>
      <c r="L23" s="3"/>
      <c r="M23" s="3"/>
      <c r="N23" s="3"/>
      <c r="O23" s="3"/>
      <c r="P23" s="7"/>
      <c r="Q23" s="7"/>
      <c r="R23" s="3"/>
      <c r="S23" s="3">
        <v>35.997100000000003</v>
      </c>
      <c r="T23" s="3" t="s">
        <v>93</v>
      </c>
      <c r="U23" s="3">
        <v>1.1167</v>
      </c>
      <c r="V23" s="7">
        <v>96.97</v>
      </c>
      <c r="W23" s="7">
        <f>U23*V23</f>
        <v>108.286399</v>
      </c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 t="s">
        <v>95</v>
      </c>
      <c r="I24" s="3">
        <v>9.2471999999999994</v>
      </c>
      <c r="J24" s="7">
        <v>704</v>
      </c>
      <c r="K24" s="7">
        <f t="shared" ref="K24:K29" si="4">I24*J24</f>
        <v>6510.0288</v>
      </c>
      <c r="L24" s="3"/>
      <c r="M24" s="3"/>
      <c r="N24" s="3"/>
      <c r="O24" s="3"/>
      <c r="P24" s="7"/>
      <c r="Q24" s="7"/>
      <c r="R24" s="3"/>
      <c r="S24" s="3"/>
      <c r="T24" s="3" t="s">
        <v>95</v>
      </c>
      <c r="U24" s="3">
        <v>17.3932</v>
      </c>
      <c r="V24" s="7">
        <v>96.97</v>
      </c>
      <c r="W24" s="7">
        <f t="shared" ref="W24:W26" si="5">U24*V24</f>
        <v>1686.618604</v>
      </c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122</v>
      </c>
      <c r="I25" s="3">
        <v>15.5893</v>
      </c>
      <c r="J25" s="7">
        <v>1325</v>
      </c>
      <c r="K25" s="7">
        <f t="shared" si="4"/>
        <v>20655.822499999998</v>
      </c>
      <c r="L25" s="3"/>
      <c r="M25" s="3"/>
      <c r="N25" s="3"/>
      <c r="O25" s="3"/>
      <c r="P25" s="7"/>
      <c r="Q25" s="7"/>
      <c r="R25" s="3"/>
      <c r="S25" s="3"/>
      <c r="T25" s="3" t="s">
        <v>63</v>
      </c>
      <c r="U25" s="3">
        <v>17.449400000000001</v>
      </c>
      <c r="V25" s="7">
        <v>96.97</v>
      </c>
      <c r="W25" s="7">
        <f t="shared" si="5"/>
        <v>1692.0683180000001</v>
      </c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 t="s">
        <v>100</v>
      </c>
      <c r="I26" s="3">
        <v>7.9394</v>
      </c>
      <c r="J26" s="7">
        <v>1159</v>
      </c>
      <c r="K26" s="7">
        <f t="shared" si="4"/>
        <v>9201.7646000000004</v>
      </c>
      <c r="L26" s="3"/>
      <c r="M26" s="3"/>
      <c r="N26" s="3"/>
      <c r="O26" s="3"/>
      <c r="P26" s="7"/>
      <c r="Q26" s="7"/>
      <c r="R26" s="3"/>
      <c r="S26" s="3"/>
      <c r="T26" s="3" t="s">
        <v>49</v>
      </c>
      <c r="U26" s="3">
        <v>3.78E-2</v>
      </c>
      <c r="V26" s="7">
        <v>96.97</v>
      </c>
      <c r="W26" s="7">
        <f t="shared" si="5"/>
        <v>3.6654659999999999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96</v>
      </c>
      <c r="I27" s="3">
        <v>6.5</v>
      </c>
      <c r="J27" s="7">
        <v>1077</v>
      </c>
      <c r="K27" s="7">
        <f t="shared" si="4"/>
        <v>7000.5</v>
      </c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142</v>
      </c>
      <c r="I28" s="3">
        <v>5.5461</v>
      </c>
      <c r="J28" s="7">
        <v>649</v>
      </c>
      <c r="K28" s="7">
        <f t="shared" si="4"/>
        <v>3599.4189000000001</v>
      </c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63</v>
      </c>
      <c r="I29" s="3">
        <v>1.6094999999999999</v>
      </c>
      <c r="J29" s="7">
        <v>386</v>
      </c>
      <c r="K29" s="7">
        <f t="shared" si="4"/>
        <v>621.26699999999994</v>
      </c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>
        <f>SUM(I23:I29)</f>
        <v>124.0029</v>
      </c>
      <c r="J30" s="7"/>
      <c r="K30" s="7">
        <f>SUM(K23:K29)</f>
        <v>140752.05319999997</v>
      </c>
      <c r="L30" s="3"/>
      <c r="M30" s="3"/>
      <c r="N30" s="3"/>
      <c r="O30" s="3"/>
      <c r="P30" s="7"/>
      <c r="Q30" s="7"/>
      <c r="R30" s="3"/>
      <c r="S30" s="3"/>
      <c r="T30" s="3"/>
      <c r="U30" s="3">
        <f>SUM(U23:U26)</f>
        <v>35.997099999999996</v>
      </c>
      <c r="V30" s="7"/>
      <c r="W30" s="7">
        <f>SUM(W23:W26)</f>
        <v>3490.6387870000003</v>
      </c>
      <c r="X30" s="7"/>
      <c r="Y30" s="7">
        <f>K30+W30</f>
        <v>144242.69198699997</v>
      </c>
      <c r="Z30" s="12">
        <v>144200</v>
      </c>
      <c r="AA30" s="12">
        <v>152100</v>
      </c>
      <c r="AB30" s="12">
        <f>Z30-AA30</f>
        <v>-7900</v>
      </c>
    </row>
    <row r="31" spans="1:28" x14ac:dyDescent="0.25">
      <c r="A31" s="29"/>
      <c r="B31" s="29"/>
      <c r="C31" s="29"/>
      <c r="D31" s="29"/>
      <c r="E31" s="33"/>
      <c r="F31" s="33"/>
      <c r="G31" s="29"/>
      <c r="H31" s="29"/>
      <c r="I31" s="29"/>
      <c r="J31" s="19"/>
      <c r="K31" s="19"/>
      <c r="L31" s="29"/>
      <c r="M31" s="29"/>
      <c r="N31" s="29"/>
      <c r="O31" s="29"/>
      <c r="P31" s="19"/>
      <c r="Q31" s="19"/>
      <c r="R31" s="29"/>
      <c r="S31" s="29"/>
      <c r="T31" s="29"/>
      <c r="U31" s="29"/>
      <c r="V31" s="19"/>
      <c r="W31" s="19"/>
      <c r="X31" s="19"/>
      <c r="Y31" s="19"/>
      <c r="Z31" s="33"/>
      <c r="AA31" s="33"/>
      <c r="AB31" s="33"/>
    </row>
    <row r="32" spans="1:28" x14ac:dyDescent="0.25">
      <c r="A32" s="3" t="s">
        <v>36</v>
      </c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 t="s">
        <v>19</v>
      </c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>
        <f>SUM(AB4:AB30)</f>
        <v>-18700</v>
      </c>
    </row>
    <row r="34" spans="1:28" x14ac:dyDescent="0.25">
      <c r="A34" s="3" t="s">
        <v>20</v>
      </c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>
        <f>AB33/2</f>
        <v>-9350</v>
      </c>
    </row>
    <row r="35" spans="1:28" x14ac:dyDescent="0.25">
      <c r="A35" s="3" t="s">
        <v>21</v>
      </c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>
        <f>AB34*0.1</f>
        <v>-935</v>
      </c>
    </row>
    <row r="36" spans="1:28" x14ac:dyDescent="0.25">
      <c r="A36" s="3" t="s">
        <v>22</v>
      </c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>
        <f>AB35*0.23579</f>
        <v>-220.46365</v>
      </c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s="4" customFormat="1" x14ac:dyDescent="0.25">
      <c r="A60" s="1"/>
      <c r="B60" s="1"/>
      <c r="C60" s="1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1"/>
      <c r="B61" s="1"/>
      <c r="C61" s="1"/>
      <c r="D61" s="1"/>
      <c r="E61" s="11"/>
      <c r="F61" s="11"/>
      <c r="G61" s="1"/>
      <c r="H61" s="1"/>
      <c r="I61" s="1"/>
      <c r="J61" s="5"/>
      <c r="K61" s="5"/>
      <c r="L61" s="3"/>
      <c r="M61" s="1"/>
      <c r="N61" s="1"/>
      <c r="O61" s="1"/>
      <c r="P61" s="5"/>
      <c r="Q61" s="5"/>
      <c r="R61" s="3"/>
      <c r="S61" s="1"/>
      <c r="T61" s="1"/>
      <c r="U61" s="1"/>
      <c r="V61" s="5"/>
      <c r="W61" s="5"/>
      <c r="X61" s="7"/>
      <c r="Y61" s="5"/>
      <c r="Z61" s="11"/>
      <c r="AA61" s="11"/>
      <c r="AB61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7C3F9-CC77-427C-AD9D-6467E61FB5CD}">
  <dimension ref="A1:AC195"/>
  <sheetViews>
    <sheetView workbookViewId="0">
      <selection activeCell="G26" sqref="G26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7" width="10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513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514</v>
      </c>
      <c r="B3" s="3" t="s">
        <v>515</v>
      </c>
      <c r="C3" s="3" t="s">
        <v>105</v>
      </c>
      <c r="D3" s="3">
        <v>160</v>
      </c>
      <c r="E3" s="12">
        <v>26000</v>
      </c>
      <c r="F3" s="12"/>
      <c r="G3" s="3"/>
      <c r="H3" s="3"/>
      <c r="I3" s="3"/>
      <c r="J3" s="7"/>
      <c r="K3" s="7"/>
      <c r="L3" s="3"/>
      <c r="M3" s="3">
        <v>156.03630000000001</v>
      </c>
      <c r="N3" s="3" t="s">
        <v>17</v>
      </c>
      <c r="O3" s="3">
        <v>2.2429999999999999</v>
      </c>
      <c r="P3" s="7">
        <v>196</v>
      </c>
      <c r="Q3" s="7">
        <f>O3*P3</f>
        <v>439.62799999999999</v>
      </c>
      <c r="R3" s="3"/>
      <c r="S3" s="3">
        <v>3.9636999999999998</v>
      </c>
      <c r="T3" s="3" t="s">
        <v>108</v>
      </c>
      <c r="U3" s="3">
        <v>2.4066999999999998</v>
      </c>
      <c r="V3" s="7">
        <v>96.97</v>
      </c>
      <c r="W3" s="7">
        <f>V3*U3</f>
        <v>233.37769899999998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 t="s">
        <v>107</v>
      </c>
      <c r="O4" s="3">
        <v>4.6432000000000002</v>
      </c>
      <c r="P4" s="7">
        <v>196</v>
      </c>
      <c r="Q4" s="7">
        <f t="shared" ref="Q4:Q8" si="0">O4*P4</f>
        <v>910.06720000000007</v>
      </c>
      <c r="R4" s="3"/>
      <c r="S4" s="3"/>
      <c r="T4" s="3" t="s">
        <v>109</v>
      </c>
      <c r="U4" s="14">
        <v>0.44890000000000002</v>
      </c>
      <c r="V4" s="7">
        <v>96.97</v>
      </c>
      <c r="W4" s="7">
        <f t="shared" ref="W4:W6" si="1">V4*U4</f>
        <v>43.529833000000004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 t="s">
        <v>108</v>
      </c>
      <c r="O5" s="3">
        <v>73.703900000000004</v>
      </c>
      <c r="P5" s="7">
        <v>196</v>
      </c>
      <c r="Q5" s="7">
        <f t="shared" si="0"/>
        <v>14445.964400000001</v>
      </c>
      <c r="R5" s="3"/>
      <c r="S5" s="3"/>
      <c r="T5" s="3" t="s">
        <v>110</v>
      </c>
      <c r="U5" s="14">
        <v>1.1845000000000001</v>
      </c>
      <c r="V5" s="7">
        <v>96.97</v>
      </c>
      <c r="W5" s="7">
        <f t="shared" si="1"/>
        <v>114.86096500000001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/>
      <c r="I6" s="3"/>
      <c r="J6" s="7"/>
      <c r="K6" s="7"/>
      <c r="L6" s="3"/>
      <c r="M6" s="3"/>
      <c r="N6" s="3" t="s">
        <v>109</v>
      </c>
      <c r="O6" s="3">
        <v>21.9008</v>
      </c>
      <c r="P6" s="7">
        <v>196</v>
      </c>
      <c r="Q6" s="7">
        <f t="shared" si="0"/>
        <v>4292.5568000000003</v>
      </c>
      <c r="R6" s="3"/>
      <c r="S6" s="3" t="s">
        <v>117</v>
      </c>
      <c r="T6" s="3" t="s">
        <v>118</v>
      </c>
      <c r="U6" s="14">
        <v>8.8543000000000003</v>
      </c>
      <c r="V6" s="7">
        <v>96.97</v>
      </c>
      <c r="W6" s="7">
        <f t="shared" si="1"/>
        <v>858.60147100000006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 t="s">
        <v>110</v>
      </c>
      <c r="O7" s="3">
        <v>43.424100000000003</v>
      </c>
      <c r="P7" s="7">
        <v>196</v>
      </c>
      <c r="Q7" s="7">
        <f t="shared" si="0"/>
        <v>8511.1236000000008</v>
      </c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 t="s">
        <v>117</v>
      </c>
      <c r="N8" s="3" t="s">
        <v>118</v>
      </c>
      <c r="O8" s="3">
        <v>1.1906000000000001</v>
      </c>
      <c r="P8" s="7">
        <v>196</v>
      </c>
      <c r="Q8" s="7">
        <f t="shared" si="0"/>
        <v>233.35760000000002</v>
      </c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>
        <f>SUM(O3:O8)</f>
        <v>147.10560000000001</v>
      </c>
      <c r="P9" s="7"/>
      <c r="Q9" s="7">
        <f>SUM(Q3:Q8)</f>
        <v>28832.697600000003</v>
      </c>
      <c r="R9" s="3"/>
      <c r="S9" s="3"/>
      <c r="T9" s="3"/>
      <c r="U9" s="14">
        <f>SUM(U3:U7)</f>
        <v>12.894400000000001</v>
      </c>
      <c r="V9" s="7"/>
      <c r="W9" s="7">
        <f>SUM(W3:W6)</f>
        <v>1250.369968</v>
      </c>
      <c r="X9" s="7"/>
      <c r="Y9" s="7">
        <f>Q9+W9</f>
        <v>30083.067568000002</v>
      </c>
      <c r="Z9" s="12">
        <v>30100</v>
      </c>
      <c r="AA9" s="12">
        <v>26000</v>
      </c>
      <c r="AB9" s="12">
        <f>Z9-AA9</f>
        <v>4100</v>
      </c>
    </row>
    <row r="10" spans="1:28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8" x14ac:dyDescent="0.25">
      <c r="A11" s="3" t="s">
        <v>516</v>
      </c>
      <c r="B11" s="3" t="s">
        <v>517</v>
      </c>
      <c r="C11" s="3" t="s">
        <v>105</v>
      </c>
      <c r="D11" s="3">
        <v>160</v>
      </c>
      <c r="E11" s="12">
        <v>26900</v>
      </c>
      <c r="F11" s="12"/>
      <c r="G11" s="3"/>
      <c r="H11" s="3"/>
      <c r="I11" s="3"/>
      <c r="J11" s="7"/>
      <c r="K11" s="7"/>
      <c r="L11" s="3"/>
      <c r="M11" s="3">
        <v>153.91560000000001</v>
      </c>
      <c r="N11" s="3" t="s">
        <v>17</v>
      </c>
      <c r="O11" s="3">
        <v>76.000100000000003</v>
      </c>
      <c r="P11" s="7">
        <v>196</v>
      </c>
      <c r="Q11" s="7">
        <f>O11*P11</f>
        <v>14896.019600000001</v>
      </c>
      <c r="R11" s="3"/>
      <c r="S11" s="3">
        <v>6.0843999999999996</v>
      </c>
      <c r="T11" s="3" t="s">
        <v>108</v>
      </c>
      <c r="U11" s="3">
        <v>4.3951000000000002</v>
      </c>
      <c r="V11" s="7">
        <v>96.97</v>
      </c>
      <c r="W11" s="7">
        <f>U11*V11</f>
        <v>426.19284700000003</v>
      </c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 t="s">
        <v>108</v>
      </c>
      <c r="O12" s="3">
        <v>56.794199999999996</v>
      </c>
      <c r="P12" s="7">
        <v>196</v>
      </c>
      <c r="Q12" s="7">
        <f t="shared" ref="Q12:Q14" si="2">O12*P12</f>
        <v>11131.663199999999</v>
      </c>
      <c r="R12" s="3"/>
      <c r="S12" s="3"/>
      <c r="T12" s="3" t="s">
        <v>110</v>
      </c>
      <c r="U12" s="3">
        <v>1.6893</v>
      </c>
      <c r="V12" s="7">
        <v>96.97</v>
      </c>
      <c r="W12" s="7">
        <f t="shared" ref="W12" si="3">U12*V12</f>
        <v>163.811421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 t="s">
        <v>109</v>
      </c>
      <c r="O13" s="3">
        <v>0.78979999999999995</v>
      </c>
      <c r="P13" s="7">
        <v>196</v>
      </c>
      <c r="Q13" s="7">
        <f t="shared" si="2"/>
        <v>154.80079999999998</v>
      </c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 t="s">
        <v>110</v>
      </c>
      <c r="O14" s="3">
        <v>20.331499999999998</v>
      </c>
      <c r="P14" s="7">
        <v>196</v>
      </c>
      <c r="Q14" s="7">
        <f t="shared" si="2"/>
        <v>3984.9739999999997</v>
      </c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>
        <f>SUM(O11:O14)</f>
        <v>153.91560000000001</v>
      </c>
      <c r="P15" s="7"/>
      <c r="Q15" s="7">
        <f>SUM(Q11:Q14)</f>
        <v>30167.457600000002</v>
      </c>
      <c r="R15" s="3"/>
      <c r="S15" s="3"/>
      <c r="T15" s="3"/>
      <c r="U15" s="3">
        <v>6.0843999999999996</v>
      </c>
      <c r="V15" s="7"/>
      <c r="W15" s="7">
        <v>590</v>
      </c>
      <c r="X15" s="7"/>
      <c r="Y15" s="7">
        <f>Q15+W15</f>
        <v>30757.457600000002</v>
      </c>
      <c r="Z15" s="12">
        <v>30800</v>
      </c>
      <c r="AA15" s="12">
        <v>26900</v>
      </c>
      <c r="AB15" s="12">
        <f>Z15-AA15</f>
        <v>3900</v>
      </c>
    </row>
    <row r="16" spans="1:28" x14ac:dyDescent="0.25">
      <c r="A16" s="29"/>
      <c r="B16" s="29"/>
      <c r="C16" s="29"/>
      <c r="D16" s="29"/>
      <c r="E16" s="33"/>
      <c r="F16" s="33"/>
      <c r="G16" s="29"/>
      <c r="H16" s="29"/>
      <c r="I16" s="29"/>
      <c r="J16" s="19"/>
      <c r="K16" s="19"/>
      <c r="L16" s="29"/>
      <c r="M16" s="29"/>
      <c r="N16" s="29"/>
      <c r="O16" s="29"/>
      <c r="P16" s="19"/>
      <c r="Q16" s="19"/>
      <c r="R16" s="29"/>
      <c r="S16" s="29"/>
      <c r="T16" s="29"/>
      <c r="U16" s="29"/>
      <c r="V16" s="19"/>
      <c r="W16" s="19"/>
      <c r="X16" s="19"/>
      <c r="Y16" s="19"/>
      <c r="Z16" s="33"/>
      <c r="AA16" s="33"/>
      <c r="AB16" s="33"/>
    </row>
    <row r="17" spans="1:28" x14ac:dyDescent="0.25">
      <c r="A17" s="3" t="s">
        <v>518</v>
      </c>
      <c r="B17" s="3" t="s">
        <v>519</v>
      </c>
      <c r="C17" s="3" t="s">
        <v>105</v>
      </c>
      <c r="D17" s="3">
        <v>150</v>
      </c>
      <c r="E17" s="12">
        <v>23900</v>
      </c>
      <c r="F17" s="12"/>
      <c r="G17" s="3"/>
      <c r="H17" s="3"/>
      <c r="I17" s="3"/>
      <c r="J17" s="7"/>
      <c r="K17" s="7"/>
      <c r="L17" s="3"/>
      <c r="M17" s="3">
        <v>135.7047</v>
      </c>
      <c r="N17" s="3" t="s">
        <v>17</v>
      </c>
      <c r="O17" s="3">
        <v>89.834999999999994</v>
      </c>
      <c r="P17" s="7">
        <v>196</v>
      </c>
      <c r="Q17" s="7">
        <f>O17*P17</f>
        <v>17607.66</v>
      </c>
      <c r="R17" s="3"/>
      <c r="S17" s="3">
        <v>14.5253</v>
      </c>
      <c r="T17" s="3" t="s">
        <v>17</v>
      </c>
      <c r="U17" s="3">
        <v>10.9293</v>
      </c>
      <c r="V17" s="7">
        <v>96.97</v>
      </c>
      <c r="W17" s="7">
        <f>V18*U17</f>
        <v>1059.8142209999999</v>
      </c>
      <c r="X17" s="7"/>
      <c r="Y17" s="7"/>
      <c r="Z17" s="12"/>
      <c r="AA17" s="12"/>
      <c r="AB17" s="12"/>
    </row>
    <row r="18" spans="1:28" x14ac:dyDescent="0.25">
      <c r="A18" s="3"/>
      <c r="B18" s="3" t="s">
        <v>482</v>
      </c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 t="s">
        <v>107</v>
      </c>
      <c r="O18" s="3">
        <v>10.2667</v>
      </c>
      <c r="P18" s="7">
        <v>196</v>
      </c>
      <c r="Q18" s="7">
        <f t="shared" ref="Q18:Q20" si="4">O18*P18</f>
        <v>2012.2732000000001</v>
      </c>
      <c r="R18" s="3"/>
      <c r="S18" s="3"/>
      <c r="T18" s="3" t="s">
        <v>272</v>
      </c>
      <c r="U18" s="3">
        <v>2.3702999999999999</v>
      </c>
      <c r="V18" s="7">
        <v>96.97</v>
      </c>
      <c r="W18" s="7">
        <f t="shared" ref="W18" si="5">V19*U18</f>
        <v>229.84799099999998</v>
      </c>
      <c r="X18" s="7"/>
      <c r="Y18" s="7"/>
      <c r="Z18" s="12"/>
      <c r="AA18" s="12"/>
      <c r="AB18" s="12"/>
    </row>
    <row r="19" spans="1:28" x14ac:dyDescent="0.25">
      <c r="A19" s="3"/>
      <c r="B19" s="3" t="s">
        <v>520</v>
      </c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 t="s">
        <v>272</v>
      </c>
      <c r="O19" s="3">
        <v>10.322900000000001</v>
      </c>
      <c r="P19" s="7">
        <v>196</v>
      </c>
      <c r="Q19" s="7">
        <f t="shared" si="4"/>
        <v>2023.2884000000001</v>
      </c>
      <c r="R19" s="3"/>
      <c r="S19" s="3"/>
      <c r="T19" s="3" t="s">
        <v>108</v>
      </c>
      <c r="U19" s="3">
        <v>1.2257</v>
      </c>
      <c r="V19" s="7">
        <v>96.97</v>
      </c>
      <c r="W19" s="7">
        <f>U19*V19</f>
        <v>118.856129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 t="s">
        <v>108</v>
      </c>
      <c r="O20" s="3">
        <v>25.280100000000001</v>
      </c>
      <c r="P20" s="7">
        <v>196</v>
      </c>
      <c r="Q20" s="7">
        <f t="shared" si="4"/>
        <v>4954.8995999999997</v>
      </c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>
        <f>SUM(O17:O20)</f>
        <v>135.7047</v>
      </c>
      <c r="P21" s="7"/>
      <c r="Q21" s="7">
        <f>SUM(Q17:Q20)</f>
        <v>26598.121200000001</v>
      </c>
      <c r="R21" s="3"/>
      <c r="S21" s="3"/>
      <c r="T21" s="3"/>
      <c r="U21" s="3">
        <f>SUM(U17:U19)</f>
        <v>14.5253</v>
      </c>
      <c r="V21" s="7"/>
      <c r="W21" s="7">
        <f>SUM(W17:W19)</f>
        <v>1408.5183409999997</v>
      </c>
      <c r="X21" s="7"/>
      <c r="Y21" s="7">
        <f>Q21+W21</f>
        <v>28006.639541</v>
      </c>
      <c r="Z21" s="12">
        <v>28000</v>
      </c>
      <c r="AA21" s="12">
        <v>23900</v>
      </c>
      <c r="AB21" s="12">
        <f>Z21-AA21</f>
        <v>4100</v>
      </c>
    </row>
    <row r="22" spans="1:28" s="4" customFormat="1" x14ac:dyDescent="0.25">
      <c r="A22" s="29"/>
      <c r="B22" s="29"/>
      <c r="C22" s="29"/>
      <c r="D22" s="29"/>
      <c r="E22" s="33"/>
      <c r="F22" s="33"/>
      <c r="G22" s="29"/>
      <c r="H22" s="29"/>
      <c r="I22" s="29"/>
      <c r="J22" s="19"/>
      <c r="K22" s="19"/>
      <c r="L22" s="29"/>
      <c r="M22" s="29"/>
      <c r="N22" s="29"/>
      <c r="O22" s="29"/>
      <c r="P22" s="19"/>
      <c r="Q22" s="19"/>
      <c r="R22" s="29"/>
      <c r="S22" s="29"/>
      <c r="T22" s="29"/>
      <c r="U22" s="29"/>
      <c r="V22" s="19"/>
      <c r="W22" s="19"/>
      <c r="X22" s="19"/>
      <c r="Y22" s="19"/>
      <c r="Z22" s="33"/>
      <c r="AA22" s="33"/>
      <c r="AB22" s="33"/>
    </row>
    <row r="23" spans="1:28" x14ac:dyDescent="0.25">
      <c r="A23" s="3" t="s">
        <v>521</v>
      </c>
      <c r="B23" s="3" t="s">
        <v>522</v>
      </c>
      <c r="C23" s="3" t="s">
        <v>105</v>
      </c>
      <c r="D23" s="3">
        <v>160</v>
      </c>
      <c r="E23" s="12">
        <v>26700</v>
      </c>
      <c r="F23" s="12"/>
      <c r="G23" s="3">
        <v>0.42080000000000001</v>
      </c>
      <c r="H23" s="3" t="s">
        <v>108</v>
      </c>
      <c r="I23" s="3">
        <v>0.42080000000000001</v>
      </c>
      <c r="J23" s="7">
        <v>497</v>
      </c>
      <c r="K23" s="7">
        <f>I23*J23</f>
        <v>209.13759999999999</v>
      </c>
      <c r="L23" s="3"/>
      <c r="M23" s="3">
        <v>151.1112</v>
      </c>
      <c r="N23" s="3" t="s">
        <v>16</v>
      </c>
      <c r="O23" s="3">
        <v>14.0344</v>
      </c>
      <c r="P23" s="7">
        <v>196</v>
      </c>
      <c r="Q23" s="7">
        <f>O23*P23</f>
        <v>2750.7424000000001</v>
      </c>
      <c r="R23" s="3"/>
      <c r="S23" s="3">
        <v>8.468</v>
      </c>
      <c r="T23" s="3" t="s">
        <v>108</v>
      </c>
      <c r="U23" s="3">
        <v>1.3467</v>
      </c>
      <c r="V23" s="7">
        <v>96.97</v>
      </c>
      <c r="W23" s="7">
        <f>U23*V23</f>
        <v>130.58949899999999</v>
      </c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 t="s">
        <v>107</v>
      </c>
      <c r="O24" s="3">
        <v>0.61709999999999998</v>
      </c>
      <c r="P24" s="7">
        <v>196</v>
      </c>
      <c r="Q24" s="7">
        <f t="shared" ref="Q24:Q27" si="6">O24*P24</f>
        <v>120.9516</v>
      </c>
      <c r="R24" s="3"/>
      <c r="S24" s="3"/>
      <c r="T24" s="3" t="s">
        <v>110</v>
      </c>
      <c r="U24" s="3">
        <v>7.1212999999999997</v>
      </c>
      <c r="V24" s="7">
        <v>96.97</v>
      </c>
      <c r="W24" s="7">
        <f t="shared" ref="W24" si="7">U24*V24</f>
        <v>690.55246099999999</v>
      </c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 t="s">
        <v>116</v>
      </c>
      <c r="O25" s="3">
        <v>15.4521</v>
      </c>
      <c r="P25" s="7">
        <v>196</v>
      </c>
      <c r="Q25" s="7">
        <f t="shared" si="6"/>
        <v>3028.6115999999997</v>
      </c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 t="s">
        <v>108</v>
      </c>
      <c r="O26" s="3">
        <v>53.994500000000002</v>
      </c>
      <c r="P26" s="7">
        <v>196</v>
      </c>
      <c r="Q26" s="7">
        <f t="shared" si="6"/>
        <v>10582.922</v>
      </c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 t="s">
        <v>110</v>
      </c>
      <c r="O27" s="3">
        <v>67.013099999999994</v>
      </c>
      <c r="P27" s="7">
        <v>196</v>
      </c>
      <c r="Q27" s="7">
        <f t="shared" si="6"/>
        <v>13134.567599999998</v>
      </c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>
        <f>SUM(I23:I26)</f>
        <v>0.42080000000000001</v>
      </c>
      <c r="J28" s="7"/>
      <c r="K28" s="7">
        <v>209.14</v>
      </c>
      <c r="L28" s="3"/>
      <c r="M28" s="3"/>
      <c r="N28" s="3"/>
      <c r="O28" s="3">
        <f>SUM(O23:O27)</f>
        <v>151.1112</v>
      </c>
      <c r="P28" s="7"/>
      <c r="Q28" s="7">
        <f>SUM(Q23:Q27)</f>
        <v>29617.795199999997</v>
      </c>
      <c r="R28" s="3"/>
      <c r="S28" s="3"/>
      <c r="T28" s="3"/>
      <c r="U28" s="3">
        <f>U23+U24</f>
        <v>8.468</v>
      </c>
      <c r="V28" s="7"/>
      <c r="W28" s="7">
        <f>W23+W24</f>
        <v>821.14195999999993</v>
      </c>
      <c r="X28" s="7"/>
      <c r="Y28" s="7">
        <f>K28+Q28+W28</f>
        <v>30648.077159999997</v>
      </c>
      <c r="Z28" s="12">
        <v>30700</v>
      </c>
      <c r="AA28" s="12">
        <v>26700</v>
      </c>
      <c r="AB28" s="12">
        <f>Z28-AA28</f>
        <v>4000</v>
      </c>
    </row>
    <row r="29" spans="1:28" s="4" customFormat="1" x14ac:dyDescent="0.25">
      <c r="A29" s="29"/>
      <c r="B29" s="29"/>
      <c r="C29" s="29"/>
      <c r="D29" s="29"/>
      <c r="E29" s="33"/>
      <c r="F29" s="33"/>
      <c r="G29" s="29"/>
      <c r="H29" s="29"/>
      <c r="I29" s="29"/>
      <c r="J29" s="19"/>
      <c r="K29" s="19"/>
      <c r="L29" s="29"/>
      <c r="M29" s="29"/>
      <c r="N29" s="29"/>
      <c r="O29" s="29"/>
      <c r="P29" s="19"/>
      <c r="Q29" s="19"/>
      <c r="R29" s="29"/>
      <c r="S29" s="29"/>
      <c r="T29" s="29"/>
      <c r="U29" s="29"/>
      <c r="V29" s="19"/>
      <c r="W29" s="19"/>
      <c r="X29" s="19"/>
      <c r="Y29" s="19"/>
      <c r="Z29" s="33"/>
      <c r="AA29" s="33"/>
      <c r="AB29" s="33"/>
    </row>
    <row r="30" spans="1:28" x14ac:dyDescent="0.25">
      <c r="A30" s="3" t="s">
        <v>523</v>
      </c>
      <c r="B30" s="3" t="s">
        <v>524</v>
      </c>
      <c r="C30" s="3" t="s">
        <v>105</v>
      </c>
      <c r="D30" s="3">
        <v>80</v>
      </c>
      <c r="E30" s="12">
        <v>13800</v>
      </c>
      <c r="F30" s="12"/>
      <c r="G30" s="3"/>
      <c r="H30" s="3"/>
      <c r="I30" s="3"/>
      <c r="J30" s="7"/>
      <c r="K30" s="7"/>
      <c r="L30" s="3"/>
      <c r="M30" s="3">
        <v>77.997100000000003</v>
      </c>
      <c r="N30" s="3" t="s">
        <v>16</v>
      </c>
      <c r="O30" s="3">
        <v>1.5210999999999999</v>
      </c>
      <c r="P30" s="7">
        <v>196</v>
      </c>
      <c r="Q30" s="7">
        <f>O30*P30</f>
        <v>298.13559999999995</v>
      </c>
      <c r="R30" s="3"/>
      <c r="S30" s="3">
        <v>2.0028999999999999</v>
      </c>
      <c r="T30" s="3" t="s">
        <v>108</v>
      </c>
      <c r="U30" s="3">
        <v>0.68100000000000005</v>
      </c>
      <c r="V30" s="7">
        <v>96.97</v>
      </c>
      <c r="W30" s="7">
        <f>U30*V30</f>
        <v>66.036569999999998</v>
      </c>
      <c r="X30" s="7"/>
      <c r="Y30" s="7"/>
      <c r="Z30" s="12"/>
      <c r="AA30" s="12"/>
      <c r="AB30" s="12"/>
    </row>
    <row r="31" spans="1:28" x14ac:dyDescent="0.25">
      <c r="A31" s="3"/>
      <c r="B31" s="3" t="s">
        <v>525</v>
      </c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 t="s">
        <v>17</v>
      </c>
      <c r="O31" s="3">
        <v>0.76249999999999996</v>
      </c>
      <c r="P31" s="7">
        <v>196</v>
      </c>
      <c r="Q31" s="7">
        <f t="shared" ref="Q31:Q35" si="8">O31*P31</f>
        <v>149.44999999999999</v>
      </c>
      <c r="R31" s="3"/>
      <c r="S31" s="3"/>
      <c r="T31" s="3" t="s">
        <v>274</v>
      </c>
      <c r="U31" s="3">
        <v>1.0228999999999999</v>
      </c>
      <c r="V31" s="7">
        <v>96.97</v>
      </c>
      <c r="W31" s="7">
        <f>U31*V31</f>
        <v>99.190612999999985</v>
      </c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 t="s">
        <v>108</v>
      </c>
      <c r="O32" s="3">
        <v>27.562999999999999</v>
      </c>
      <c r="P32" s="7">
        <v>196</v>
      </c>
      <c r="Q32" s="7">
        <f t="shared" si="8"/>
        <v>5402.348</v>
      </c>
      <c r="R32" s="3"/>
      <c r="S32" s="3"/>
      <c r="T32" s="3" t="s">
        <v>494</v>
      </c>
      <c r="U32" s="3">
        <v>0.29899999999999999</v>
      </c>
      <c r="V32" s="7">
        <v>96.97</v>
      </c>
      <c r="W32" s="7">
        <f>U32*V32</f>
        <v>28.994029999999999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 t="s">
        <v>274</v>
      </c>
      <c r="O33" s="3">
        <v>24.0183</v>
      </c>
      <c r="P33" s="7">
        <v>196</v>
      </c>
      <c r="Q33" s="7">
        <f t="shared" si="8"/>
        <v>4707.5868</v>
      </c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 t="s">
        <v>494</v>
      </c>
      <c r="O34" s="3">
        <v>10.207100000000001</v>
      </c>
      <c r="P34" s="7">
        <v>196</v>
      </c>
      <c r="Q34" s="7">
        <f t="shared" si="8"/>
        <v>2000.5916000000002</v>
      </c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 t="s">
        <v>109</v>
      </c>
      <c r="O35" s="3">
        <v>13.9251</v>
      </c>
      <c r="P35" s="7">
        <v>196</v>
      </c>
      <c r="Q35" s="7">
        <f t="shared" si="8"/>
        <v>2729.3196000000003</v>
      </c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>
        <f>SUM(O30:O35)</f>
        <v>77.997100000000003</v>
      </c>
      <c r="P36" s="7"/>
      <c r="Q36" s="7">
        <f>SUM(Q30:Q35)</f>
        <v>15287.431600000002</v>
      </c>
      <c r="R36" s="3"/>
      <c r="S36" s="3"/>
      <c r="T36" s="3"/>
      <c r="U36" s="3">
        <f>SUM(U30:U32)</f>
        <v>2.0028999999999999</v>
      </c>
      <c r="V36" s="7"/>
      <c r="W36" s="7">
        <f>SUM(W30:W32)</f>
        <v>194.22121299999998</v>
      </c>
      <c r="X36" s="7"/>
      <c r="Y36" s="7">
        <f>Q36+W36</f>
        <v>15481.652813000002</v>
      </c>
      <c r="Z36" s="12">
        <v>15500</v>
      </c>
      <c r="AA36" s="12">
        <v>13800</v>
      </c>
      <c r="AB36" s="12">
        <f>Z36-AA36</f>
        <v>1700</v>
      </c>
    </row>
    <row r="37" spans="1:28" s="4" customFormat="1" x14ac:dyDescent="0.25">
      <c r="A37" s="29"/>
      <c r="B37" s="29"/>
      <c r="C37" s="29"/>
      <c r="D37" s="29"/>
      <c r="E37" s="33"/>
      <c r="F37" s="33"/>
      <c r="G37" s="29"/>
      <c r="H37" s="29"/>
      <c r="I37" s="29"/>
      <c r="J37" s="19"/>
      <c r="K37" s="19"/>
      <c r="L37" s="29"/>
      <c r="M37" s="29"/>
      <c r="N37" s="29"/>
      <c r="O37" s="29"/>
      <c r="P37" s="19"/>
      <c r="Q37" s="19"/>
      <c r="R37" s="29"/>
      <c r="S37" s="29"/>
      <c r="T37" s="29"/>
      <c r="U37" s="29"/>
      <c r="V37" s="19"/>
      <c r="W37" s="19"/>
      <c r="X37" s="19"/>
      <c r="Y37" s="19"/>
      <c r="Z37" s="33"/>
      <c r="AA37" s="33"/>
      <c r="AB37" s="33"/>
    </row>
    <row r="38" spans="1:28" s="4" customFormat="1" x14ac:dyDescent="0.25">
      <c r="A38" s="3" t="s">
        <v>526</v>
      </c>
      <c r="B38" s="3" t="s">
        <v>527</v>
      </c>
      <c r="C38" s="3" t="s">
        <v>105</v>
      </c>
      <c r="D38" s="3">
        <v>25</v>
      </c>
      <c r="E38" s="12">
        <v>24900</v>
      </c>
      <c r="F38" s="12"/>
      <c r="G38" s="3">
        <v>21.363399999999999</v>
      </c>
      <c r="H38" s="3" t="s">
        <v>93</v>
      </c>
      <c r="I38" s="3">
        <v>6.9116999999999997</v>
      </c>
      <c r="J38" s="7">
        <v>1201</v>
      </c>
      <c r="K38" s="7">
        <f>I38*J38</f>
        <v>8300.9516999999996</v>
      </c>
      <c r="L38" s="3"/>
      <c r="M38" s="3"/>
      <c r="N38" s="3"/>
      <c r="O38" s="3"/>
      <c r="P38" s="7"/>
      <c r="Q38" s="7"/>
      <c r="R38" s="3"/>
      <c r="S38" s="3">
        <v>3.6366000000000001</v>
      </c>
      <c r="T38" s="3" t="s">
        <v>95</v>
      </c>
      <c r="U38" s="3">
        <v>3.1890999999999998</v>
      </c>
      <c r="V38" s="7">
        <v>96.97</v>
      </c>
      <c r="W38" s="7">
        <f>U38*V38</f>
        <v>309.247027</v>
      </c>
      <c r="X38" s="7"/>
      <c r="Y38" s="7"/>
      <c r="Z38" s="12"/>
      <c r="AA38" s="12"/>
      <c r="AB38" s="12"/>
    </row>
    <row r="39" spans="1:28" x14ac:dyDescent="0.25">
      <c r="A39" s="3"/>
      <c r="B39" s="3" t="s">
        <v>528</v>
      </c>
      <c r="C39" s="3"/>
      <c r="D39" s="3"/>
      <c r="E39" s="12"/>
      <c r="F39" s="12"/>
      <c r="G39" s="3"/>
      <c r="H39" s="3" t="s">
        <v>95</v>
      </c>
      <c r="I39" s="3">
        <v>4.1364999999999998</v>
      </c>
      <c r="J39" s="7">
        <v>704</v>
      </c>
      <c r="K39" s="7">
        <f t="shared" ref="K39:K41" si="9">I39*J39</f>
        <v>2912.096</v>
      </c>
      <c r="L39" s="3"/>
      <c r="M39" s="3"/>
      <c r="N39" s="3"/>
      <c r="O39" s="3"/>
      <c r="P39" s="7"/>
      <c r="Q39" s="7"/>
      <c r="R39" s="3"/>
      <c r="S39" s="3"/>
      <c r="T39" s="3" t="s">
        <v>100</v>
      </c>
      <c r="U39" s="3">
        <v>0.44750000000000001</v>
      </c>
      <c r="V39" s="7">
        <v>96.97</v>
      </c>
      <c r="W39" s="7">
        <f>U39*V39</f>
        <v>43.394075000000001</v>
      </c>
      <c r="X39" s="7"/>
      <c r="Y39" s="7"/>
      <c r="Z39" s="12"/>
      <c r="AA39" s="12"/>
      <c r="AB39" s="12"/>
    </row>
    <row r="40" spans="1:28" x14ac:dyDescent="0.25">
      <c r="A40" s="3"/>
      <c r="B40" s="3" t="s">
        <v>529</v>
      </c>
      <c r="C40" s="3"/>
      <c r="D40" s="3"/>
      <c r="E40" s="12"/>
      <c r="F40" s="12"/>
      <c r="G40" s="3"/>
      <c r="H40" s="3" t="s">
        <v>122</v>
      </c>
      <c r="I40" s="3">
        <v>3.4937999999999998</v>
      </c>
      <c r="J40" s="7">
        <v>1325</v>
      </c>
      <c r="K40" s="7">
        <f t="shared" si="9"/>
        <v>4629.2849999999999</v>
      </c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 t="s">
        <v>530</v>
      </c>
      <c r="C41" s="3"/>
      <c r="D41" s="3"/>
      <c r="E41" s="12"/>
      <c r="F41" s="12"/>
      <c r="G41" s="3"/>
      <c r="H41" s="3" t="s">
        <v>100</v>
      </c>
      <c r="I41" s="3">
        <v>6.8213999999999997</v>
      </c>
      <c r="J41" s="7">
        <v>1159</v>
      </c>
      <c r="K41" s="7">
        <f t="shared" si="9"/>
        <v>7906.0025999999998</v>
      </c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 t="s">
        <v>531</v>
      </c>
      <c r="C42" s="3"/>
      <c r="D42" s="3"/>
      <c r="E42" s="12"/>
      <c r="F42" s="12"/>
      <c r="G42" s="3"/>
      <c r="H42" s="3"/>
      <c r="I42" s="3">
        <f>SUM(I38:I41)</f>
        <v>21.363399999999999</v>
      </c>
      <c r="J42" s="7"/>
      <c r="K42" s="7">
        <f>SUM(K38:K41)</f>
        <v>23748.335299999999</v>
      </c>
      <c r="L42" s="3"/>
      <c r="M42" s="3"/>
      <c r="N42" s="3"/>
      <c r="O42" s="3"/>
      <c r="P42" s="7"/>
      <c r="Q42" s="7"/>
      <c r="R42" s="3"/>
      <c r="S42" s="3"/>
      <c r="T42" s="3"/>
      <c r="U42" s="3">
        <f>U38+U39</f>
        <v>3.6365999999999996</v>
      </c>
      <c r="V42" s="7"/>
      <c r="W42" s="7">
        <f>W38+W39</f>
        <v>352.64110199999999</v>
      </c>
      <c r="X42" s="7"/>
      <c r="Y42" s="7">
        <f>K42+W42</f>
        <v>24100.976402</v>
      </c>
      <c r="Z42" s="12">
        <v>24100</v>
      </c>
      <c r="AA42" s="12">
        <v>24900</v>
      </c>
      <c r="AB42" s="12">
        <f>Z42-AA42</f>
        <v>-800</v>
      </c>
    </row>
    <row r="43" spans="1:28" x14ac:dyDescent="0.25">
      <c r="A43" s="29"/>
      <c r="B43" s="29"/>
      <c r="C43" s="29"/>
      <c r="D43" s="29"/>
      <c r="E43" s="33"/>
      <c r="F43" s="33"/>
      <c r="G43" s="29"/>
      <c r="H43" s="29"/>
      <c r="I43" s="29"/>
      <c r="J43" s="19"/>
      <c r="K43" s="19"/>
      <c r="L43" s="29"/>
      <c r="M43" s="29"/>
      <c r="N43" s="29"/>
      <c r="O43" s="29"/>
      <c r="P43" s="19"/>
      <c r="Q43" s="19"/>
      <c r="R43" s="29"/>
      <c r="S43" s="29"/>
      <c r="T43" s="29"/>
      <c r="U43" s="29"/>
      <c r="V43" s="19"/>
      <c r="W43" s="19"/>
      <c r="X43" s="19"/>
      <c r="Y43" s="19"/>
      <c r="Z43" s="33"/>
      <c r="AA43" s="33"/>
      <c r="AB43" s="33"/>
    </row>
    <row r="44" spans="1:28" x14ac:dyDescent="0.25">
      <c r="A44" s="3" t="s">
        <v>532</v>
      </c>
      <c r="B44" s="3" t="s">
        <v>533</v>
      </c>
      <c r="C44" s="3" t="s">
        <v>105</v>
      </c>
      <c r="D44" s="3">
        <v>160</v>
      </c>
      <c r="E44" s="12">
        <v>84300</v>
      </c>
      <c r="F44" s="12"/>
      <c r="G44" s="3">
        <v>75.063199999999995</v>
      </c>
      <c r="H44" s="3" t="s">
        <v>93</v>
      </c>
      <c r="I44" s="3">
        <v>12.6945</v>
      </c>
      <c r="J44" s="7">
        <v>1201</v>
      </c>
      <c r="K44" s="7">
        <f>I44*J44</f>
        <v>15246.094499999999</v>
      </c>
      <c r="L44" s="3"/>
      <c r="M44" s="3"/>
      <c r="N44" s="3"/>
      <c r="O44" s="3"/>
      <c r="P44" s="7"/>
      <c r="Q44" s="7"/>
      <c r="R44" s="3"/>
      <c r="S44" s="3">
        <v>84.936800000000005</v>
      </c>
      <c r="T44" s="3" t="s">
        <v>93</v>
      </c>
      <c r="U44" s="3">
        <v>5.4161999999999999</v>
      </c>
      <c r="V44" s="7">
        <v>96.97</v>
      </c>
      <c r="W44" s="7">
        <f>U44*V44</f>
        <v>525.20891399999994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95</v>
      </c>
      <c r="I45" s="3">
        <v>19.388300000000001</v>
      </c>
      <c r="J45" s="7">
        <v>704</v>
      </c>
      <c r="K45" s="7">
        <f t="shared" ref="K45:K52" si="10">I45*J45</f>
        <v>13649.3632</v>
      </c>
      <c r="L45" s="3"/>
      <c r="M45" s="3"/>
      <c r="N45" s="3"/>
      <c r="O45" s="3"/>
      <c r="P45" s="7"/>
      <c r="Q45" s="7"/>
      <c r="R45" s="3"/>
      <c r="S45" s="3"/>
      <c r="T45" s="3" t="s">
        <v>95</v>
      </c>
      <c r="U45" s="3">
        <v>42.615200000000002</v>
      </c>
      <c r="V45" s="7">
        <v>96.97</v>
      </c>
      <c r="W45" s="7">
        <f t="shared" ref="W45:W50" si="11">U45*V45</f>
        <v>4132.3959439999999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122</v>
      </c>
      <c r="I46" s="3">
        <v>23.5471</v>
      </c>
      <c r="J46" s="7">
        <v>1325</v>
      </c>
      <c r="K46" s="7">
        <f t="shared" si="10"/>
        <v>31199.907500000001</v>
      </c>
      <c r="L46" s="3"/>
      <c r="M46" s="3"/>
      <c r="N46" s="3"/>
      <c r="O46" s="3"/>
      <c r="P46" s="7"/>
      <c r="Q46" s="7"/>
      <c r="R46" s="3"/>
      <c r="S46" s="3"/>
      <c r="T46" s="3" t="s">
        <v>122</v>
      </c>
      <c r="U46" s="3">
        <v>18.225899999999999</v>
      </c>
      <c r="V46" s="7">
        <v>96.97</v>
      </c>
      <c r="W46" s="7">
        <f t="shared" si="11"/>
        <v>1767.3655229999999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100</v>
      </c>
      <c r="I47" s="3">
        <v>13.2479</v>
      </c>
      <c r="J47" s="7">
        <v>1159</v>
      </c>
      <c r="K47" s="7">
        <f t="shared" si="10"/>
        <v>15354.3161</v>
      </c>
      <c r="L47" s="3"/>
      <c r="M47" s="3"/>
      <c r="N47" s="3"/>
      <c r="O47" s="3"/>
      <c r="P47" s="7"/>
      <c r="Q47" s="7"/>
      <c r="R47" s="3"/>
      <c r="S47" s="3"/>
      <c r="T47" s="3" t="s">
        <v>100</v>
      </c>
      <c r="U47" s="3">
        <v>8.1900999999999993</v>
      </c>
      <c r="V47" s="7">
        <v>96.97</v>
      </c>
      <c r="W47" s="7">
        <f t="shared" si="11"/>
        <v>794.19399699999997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96</v>
      </c>
      <c r="I48" s="3">
        <v>3.9499</v>
      </c>
      <c r="J48" s="7">
        <v>1077</v>
      </c>
      <c r="K48" s="7">
        <f t="shared" si="10"/>
        <v>4254.0423000000001</v>
      </c>
      <c r="L48" s="3"/>
      <c r="M48" s="3"/>
      <c r="N48" s="3"/>
      <c r="O48" s="3"/>
      <c r="P48" s="7"/>
      <c r="Q48" s="7"/>
      <c r="R48" s="3"/>
      <c r="S48" s="3"/>
      <c r="T48" s="3" t="s">
        <v>96</v>
      </c>
      <c r="U48" s="3">
        <v>3.0213000000000001</v>
      </c>
      <c r="V48" s="7">
        <v>96.97</v>
      </c>
      <c r="W48" s="7">
        <f t="shared" si="11"/>
        <v>292.975461</v>
      </c>
      <c r="X48" s="7"/>
      <c r="Y48" s="7"/>
      <c r="Z48" s="12"/>
      <c r="AA48" s="12"/>
      <c r="AB48" s="12"/>
    </row>
    <row r="49" spans="1:29" x14ac:dyDescent="0.25">
      <c r="A49" s="3"/>
      <c r="B49" s="3"/>
      <c r="C49" s="3"/>
      <c r="D49" s="3"/>
      <c r="E49" s="12"/>
      <c r="F49" s="12"/>
      <c r="G49" s="3"/>
      <c r="H49" s="3" t="s">
        <v>142</v>
      </c>
      <c r="I49" s="3">
        <v>0.38109999999999999</v>
      </c>
      <c r="J49" s="7">
        <v>649</v>
      </c>
      <c r="K49" s="7">
        <f t="shared" si="10"/>
        <v>247.3339</v>
      </c>
      <c r="L49" s="3"/>
      <c r="M49" s="3"/>
      <c r="N49" s="3"/>
      <c r="O49" s="3"/>
      <c r="P49" s="7"/>
      <c r="Q49" s="7"/>
      <c r="R49" s="3"/>
      <c r="S49" s="3"/>
      <c r="T49" s="3" t="s">
        <v>274</v>
      </c>
      <c r="U49" s="3">
        <v>0.68520000000000003</v>
      </c>
      <c r="V49" s="7">
        <v>96.97</v>
      </c>
      <c r="W49" s="7">
        <f t="shared" si="11"/>
        <v>66.443843999999999</v>
      </c>
      <c r="X49" s="7"/>
      <c r="Y49" s="7"/>
      <c r="Z49" s="12"/>
      <c r="AA49" s="12"/>
      <c r="AB49" s="12"/>
    </row>
    <row r="50" spans="1:29" x14ac:dyDescent="0.25">
      <c r="A50" s="3"/>
      <c r="B50" s="3"/>
      <c r="C50" s="3"/>
      <c r="D50" s="3"/>
      <c r="E50" s="12"/>
      <c r="F50" s="12"/>
      <c r="G50" s="3"/>
      <c r="H50" s="3" t="s">
        <v>32</v>
      </c>
      <c r="I50" s="3">
        <v>1.4858</v>
      </c>
      <c r="J50" s="7">
        <v>1077</v>
      </c>
      <c r="K50" s="7">
        <f t="shared" si="10"/>
        <v>1600.2066</v>
      </c>
      <c r="L50" s="3"/>
      <c r="M50" s="3"/>
      <c r="N50" s="3"/>
      <c r="O50" s="3"/>
      <c r="P50" s="7"/>
      <c r="Q50" s="7"/>
      <c r="R50" s="3"/>
      <c r="S50" s="3"/>
      <c r="T50" s="3" t="s">
        <v>63</v>
      </c>
      <c r="U50" s="3">
        <v>6.7828999999999997</v>
      </c>
      <c r="V50" s="7">
        <v>96.97</v>
      </c>
      <c r="W50" s="7">
        <f t="shared" si="11"/>
        <v>657.73781299999996</v>
      </c>
      <c r="X50" s="7"/>
      <c r="Y50" s="7"/>
      <c r="Z50" s="12"/>
      <c r="AA50" s="12"/>
      <c r="AB50" s="12"/>
    </row>
    <row r="51" spans="1:29" x14ac:dyDescent="0.25">
      <c r="A51" s="3"/>
      <c r="B51" s="3"/>
      <c r="C51" s="3"/>
      <c r="D51" s="3"/>
      <c r="E51" s="12"/>
      <c r="F51" s="12"/>
      <c r="G51" s="3"/>
      <c r="H51" s="3" t="s">
        <v>274</v>
      </c>
      <c r="I51" s="3">
        <v>0.1152</v>
      </c>
      <c r="J51" s="7">
        <v>980</v>
      </c>
      <c r="K51" s="7">
        <f t="shared" si="10"/>
        <v>112.896</v>
      </c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9" x14ac:dyDescent="0.25">
      <c r="A52" s="3"/>
      <c r="B52" s="3"/>
      <c r="C52" s="3"/>
      <c r="D52" s="3"/>
      <c r="E52" s="12"/>
      <c r="F52" s="12"/>
      <c r="G52" s="3"/>
      <c r="H52" s="3" t="s">
        <v>63</v>
      </c>
      <c r="I52" s="3">
        <v>0.25340000000000001</v>
      </c>
      <c r="J52" s="7">
        <v>386</v>
      </c>
      <c r="K52" s="7">
        <f t="shared" si="10"/>
        <v>97.812400000000011</v>
      </c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9" x14ac:dyDescent="0.25">
      <c r="A53" s="3"/>
      <c r="B53" s="3"/>
      <c r="C53" s="3"/>
      <c r="D53" s="3"/>
      <c r="E53" s="12"/>
      <c r="F53" s="12"/>
      <c r="G53" s="3"/>
      <c r="H53" s="3"/>
      <c r="I53" s="3">
        <f>SUM(I44:I52)</f>
        <v>75.063199999999995</v>
      </c>
      <c r="J53" s="7"/>
      <c r="K53" s="7">
        <f>SUM(K44:K52)</f>
        <v>81761.972499999989</v>
      </c>
      <c r="L53" s="3"/>
      <c r="M53" s="3"/>
      <c r="N53" s="3"/>
      <c r="O53" s="3"/>
      <c r="P53" s="7"/>
      <c r="Q53" s="7"/>
      <c r="R53" s="3"/>
      <c r="S53" s="3"/>
      <c r="T53" s="3"/>
      <c r="U53" s="3">
        <f>SUM(U44:U50)</f>
        <v>84.936799999999991</v>
      </c>
      <c r="V53" s="7"/>
      <c r="W53" s="7">
        <f>SUM(W44:W50)</f>
        <v>8236.3214960000005</v>
      </c>
      <c r="X53" s="7"/>
      <c r="Y53" s="7">
        <f>K53+W53</f>
        <v>89998.293995999993</v>
      </c>
      <c r="Z53" s="12">
        <v>90000</v>
      </c>
      <c r="AA53" s="12">
        <v>84300</v>
      </c>
      <c r="AB53" s="12">
        <f>Z53-AA53</f>
        <v>5700</v>
      </c>
    </row>
    <row r="54" spans="1:29" x14ac:dyDescent="0.25">
      <c r="A54" s="29"/>
      <c r="B54" s="29"/>
      <c r="C54" s="29"/>
      <c r="D54" s="29"/>
      <c r="E54" s="33"/>
      <c r="F54" s="33"/>
      <c r="G54" s="29"/>
      <c r="H54" s="29"/>
      <c r="I54" s="29"/>
      <c r="J54" s="19"/>
      <c r="K54" s="19"/>
      <c r="L54" s="29"/>
      <c r="M54" s="29"/>
      <c r="N54" s="29"/>
      <c r="O54" s="29"/>
      <c r="P54" s="19"/>
      <c r="Q54" s="19"/>
      <c r="R54" s="29"/>
      <c r="S54" s="29"/>
      <c r="T54" s="29"/>
      <c r="U54" s="29"/>
      <c r="V54" s="19"/>
      <c r="W54" s="19"/>
      <c r="X54" s="19"/>
      <c r="Y54" s="19"/>
      <c r="Z54" s="33"/>
      <c r="AA54" s="33"/>
      <c r="AB54" s="33"/>
    </row>
    <row r="55" spans="1:29" x14ac:dyDescent="0.25">
      <c r="A55" s="3" t="s">
        <v>87</v>
      </c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  <c r="AC55" s="4"/>
    </row>
    <row r="56" spans="1:29" x14ac:dyDescent="0.25">
      <c r="A56" s="3" t="s">
        <v>19</v>
      </c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>
        <f>SUM(AB9:AB53)</f>
        <v>22700</v>
      </c>
      <c r="AC56" s="4"/>
    </row>
    <row r="57" spans="1:29" x14ac:dyDescent="0.25">
      <c r="A57" s="3" t="s">
        <v>20</v>
      </c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>
        <f>AB56/2</f>
        <v>11350</v>
      </c>
      <c r="AC57" s="4"/>
    </row>
    <row r="58" spans="1:29" x14ac:dyDescent="0.25">
      <c r="A58" s="3" t="s">
        <v>21</v>
      </c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>
        <f>AB57*0.1</f>
        <v>1135</v>
      </c>
      <c r="AC58" s="4"/>
    </row>
    <row r="59" spans="1:29" x14ac:dyDescent="0.25">
      <c r="A59" s="3" t="s">
        <v>22</v>
      </c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>
        <f>AB58*0.23679</f>
        <v>268.75664999999998</v>
      </c>
      <c r="AC59" s="4"/>
    </row>
    <row r="60" spans="1:29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  <c r="AC60" s="4"/>
    </row>
    <row r="61" spans="1:29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  <c r="AC61" s="4"/>
    </row>
    <row r="62" spans="1:29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9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9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222F7-FB7F-4111-8AFF-42585B9EDAEC}">
  <dimension ref="A1:AD193"/>
  <sheetViews>
    <sheetView workbookViewId="0">
      <selection activeCell="D18" sqref="D18"/>
    </sheetView>
  </sheetViews>
  <sheetFormatPr defaultRowHeight="15" x14ac:dyDescent="0.25"/>
  <cols>
    <col min="1" max="1" width="21.7109375" customWidth="1"/>
    <col min="2" max="2" width="17.42578125" customWidth="1"/>
    <col min="3" max="3" width="13.85546875" customWidth="1"/>
    <col min="5" max="5" width="10.140625" style="9" bestFit="1" customWidth="1"/>
    <col min="6" max="6" width="3.7109375" style="38" customWidth="1"/>
    <col min="9" max="9" width="3.5703125" customWidth="1"/>
    <col min="11" max="11" width="11" style="8" customWidth="1"/>
    <col min="12" max="12" width="11.42578125" style="8" customWidth="1"/>
    <col min="13" max="13" width="3.140625" style="4" customWidth="1"/>
    <col min="14" max="14" width="9.5703125" customWidth="1"/>
    <col min="17" max="17" width="10.42578125" style="8" customWidth="1"/>
    <col min="18" max="18" width="9.140625" style="8"/>
    <col min="19" max="19" width="3.42578125" style="4" customWidth="1"/>
    <col min="20" max="20" width="12.7109375" customWidth="1"/>
    <col min="23" max="23" width="10.7109375" style="8" customWidth="1"/>
    <col min="24" max="24" width="11.140625" style="8" bestFit="1" customWidth="1"/>
    <col min="25" max="25" width="4" style="13" customWidth="1"/>
    <col min="26" max="26" width="11.5703125" style="8" customWidth="1"/>
    <col min="27" max="27" width="14.42578125" style="9" customWidth="1"/>
    <col min="28" max="28" width="10.5703125" style="9" customWidth="1"/>
    <col min="29" max="29" width="9.5703125" style="9" customWidth="1"/>
  </cols>
  <sheetData>
    <row r="1" spans="1:29" x14ac:dyDescent="0.25">
      <c r="A1" s="1" t="s">
        <v>88</v>
      </c>
      <c r="B1" s="1"/>
      <c r="C1" s="1"/>
      <c r="D1" s="56">
        <v>2022</v>
      </c>
      <c r="E1" s="57"/>
      <c r="F1" s="36"/>
      <c r="G1" s="56" t="s">
        <v>89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7"/>
      <c r="Y1" s="7"/>
      <c r="Z1" s="55">
        <v>2023</v>
      </c>
      <c r="AA1" s="55"/>
      <c r="AB1" s="11"/>
      <c r="AC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3"/>
      <c r="J2" s="2" t="s">
        <v>3</v>
      </c>
      <c r="K2" s="6" t="s">
        <v>7</v>
      </c>
      <c r="L2" s="6" t="s">
        <v>8</v>
      </c>
      <c r="M2" s="3"/>
      <c r="N2" s="2" t="s">
        <v>12</v>
      </c>
      <c r="O2" s="2" t="s">
        <v>6</v>
      </c>
      <c r="P2" s="2" t="s">
        <v>3</v>
      </c>
      <c r="Q2" s="6" t="s">
        <v>7</v>
      </c>
      <c r="R2" s="6" t="s">
        <v>4</v>
      </c>
      <c r="S2" s="3"/>
      <c r="T2" s="2" t="s">
        <v>13</v>
      </c>
      <c r="U2" s="2" t="s">
        <v>6</v>
      </c>
      <c r="V2" s="2" t="s">
        <v>3</v>
      </c>
      <c r="W2" s="6" t="s">
        <v>7</v>
      </c>
      <c r="X2" s="6" t="s">
        <v>4</v>
      </c>
      <c r="Y2" s="7"/>
      <c r="Z2" s="6" t="s">
        <v>8</v>
      </c>
      <c r="AA2" s="10" t="s">
        <v>9</v>
      </c>
      <c r="AB2" s="10" t="s">
        <v>10</v>
      </c>
      <c r="AC2" s="10" t="s">
        <v>11</v>
      </c>
    </row>
    <row r="3" spans="1:29" x14ac:dyDescent="0.25">
      <c r="A3" s="3" t="s">
        <v>90</v>
      </c>
      <c r="B3" s="3" t="s">
        <v>91</v>
      </c>
      <c r="C3" s="3" t="s">
        <v>92</v>
      </c>
      <c r="D3" s="3">
        <v>80</v>
      </c>
      <c r="E3" s="12">
        <v>46200</v>
      </c>
      <c r="F3" s="12"/>
      <c r="G3" s="3">
        <v>55.491300000000003</v>
      </c>
      <c r="H3" s="3" t="s">
        <v>93</v>
      </c>
      <c r="I3" s="3"/>
      <c r="J3" s="3">
        <v>1.8622000000000001</v>
      </c>
      <c r="K3" s="7">
        <v>1201</v>
      </c>
      <c r="L3" s="7">
        <f>J3*K3</f>
        <v>2236.5021999999999</v>
      </c>
      <c r="M3" s="3"/>
      <c r="N3" s="3">
        <v>0.97219999999999995</v>
      </c>
      <c r="O3" s="3" t="s">
        <v>93</v>
      </c>
      <c r="P3" s="3">
        <v>0.43070000000000003</v>
      </c>
      <c r="Q3" s="7">
        <v>196</v>
      </c>
      <c r="R3" s="7">
        <f>P3*Q3</f>
        <v>84.417200000000008</v>
      </c>
      <c r="S3" s="3"/>
      <c r="T3" s="3">
        <v>23.5365</v>
      </c>
      <c r="U3" s="3" t="s">
        <v>93</v>
      </c>
      <c r="V3" s="3">
        <v>8.0223999999999993</v>
      </c>
      <c r="W3" s="7">
        <v>96.97</v>
      </c>
      <c r="X3" s="7">
        <f>V3*W3</f>
        <v>777.93212799999992</v>
      </c>
      <c r="Y3" s="7"/>
      <c r="Z3" s="7"/>
      <c r="AA3" s="12"/>
      <c r="AB3" s="12"/>
      <c r="AC3" s="12"/>
    </row>
    <row r="4" spans="1:29" x14ac:dyDescent="0.25">
      <c r="A4" s="3"/>
      <c r="B4" s="3" t="s">
        <v>94</v>
      </c>
      <c r="C4" s="3"/>
      <c r="D4" s="3"/>
      <c r="E4" s="12"/>
      <c r="F4" s="12"/>
      <c r="G4" s="3"/>
      <c r="H4" s="3" t="s">
        <v>95</v>
      </c>
      <c r="I4" s="3"/>
      <c r="J4" s="3">
        <v>2.8782000000000001</v>
      </c>
      <c r="K4" s="7">
        <v>704</v>
      </c>
      <c r="L4" s="7">
        <f t="shared" ref="L4:L5" si="0">J4*K4</f>
        <v>2026.2528</v>
      </c>
      <c r="M4" s="3"/>
      <c r="N4" s="3"/>
      <c r="O4" s="3" t="s">
        <v>96</v>
      </c>
      <c r="P4" s="3">
        <v>0.54149999999999998</v>
      </c>
      <c r="Q4" s="7">
        <v>196</v>
      </c>
      <c r="R4" s="7">
        <f>P4*Q4</f>
        <v>106.134</v>
      </c>
      <c r="S4" s="3"/>
      <c r="T4" s="3"/>
      <c r="U4" s="3" t="s">
        <v>97</v>
      </c>
      <c r="V4" s="14">
        <v>2.8500000000000001E-2</v>
      </c>
      <c r="W4" s="7">
        <v>96.97</v>
      </c>
      <c r="X4" s="7">
        <f t="shared" ref="X4:X6" si="1">V4*W4</f>
        <v>2.7636449999999999</v>
      </c>
      <c r="Y4" s="7"/>
      <c r="Z4" s="7"/>
      <c r="AA4" s="12"/>
      <c r="AB4" s="12"/>
      <c r="AC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96</v>
      </c>
      <c r="I5" s="3"/>
      <c r="J5" s="3">
        <v>50.750900000000001</v>
      </c>
      <c r="K5" s="7">
        <v>1077</v>
      </c>
      <c r="L5" s="7">
        <f t="shared" si="0"/>
        <v>54658.719300000004</v>
      </c>
      <c r="M5" s="3"/>
      <c r="N5" s="3"/>
      <c r="O5" s="3"/>
      <c r="P5" s="3"/>
      <c r="Q5" s="7"/>
      <c r="R5" s="7"/>
      <c r="S5" s="3"/>
      <c r="T5" s="3"/>
      <c r="U5" s="3" t="s">
        <v>95</v>
      </c>
      <c r="V5" s="14">
        <v>4.1669</v>
      </c>
      <c r="W5" s="7">
        <v>96.97</v>
      </c>
      <c r="X5" s="7">
        <f t="shared" si="1"/>
        <v>404.06429300000002</v>
      </c>
      <c r="Y5" s="7"/>
      <c r="Z5" s="7"/>
      <c r="AA5" s="12"/>
      <c r="AB5" s="12"/>
      <c r="AC5" s="12"/>
    </row>
    <row r="6" spans="1:29" x14ac:dyDescent="0.25">
      <c r="A6" s="3"/>
      <c r="B6" s="3"/>
      <c r="C6" s="3"/>
      <c r="D6" s="3"/>
      <c r="E6" s="12"/>
      <c r="F6" s="12"/>
      <c r="G6" s="3"/>
      <c r="H6" s="3"/>
      <c r="I6" s="3"/>
      <c r="J6" s="3"/>
      <c r="K6" s="7"/>
      <c r="L6" s="7"/>
      <c r="M6" s="3"/>
      <c r="N6" s="3"/>
      <c r="O6" s="3"/>
      <c r="P6" s="3"/>
      <c r="Q6" s="7"/>
      <c r="R6" s="7"/>
      <c r="S6" s="3"/>
      <c r="T6" s="3"/>
      <c r="U6" s="3" t="s">
        <v>96</v>
      </c>
      <c r="V6" s="14">
        <v>11.3187</v>
      </c>
      <c r="W6" s="7">
        <v>96.97</v>
      </c>
      <c r="X6" s="7">
        <f t="shared" si="1"/>
        <v>1097.574339</v>
      </c>
      <c r="Y6" s="7"/>
      <c r="Z6" s="7"/>
      <c r="AA6" s="12"/>
      <c r="AB6" s="12"/>
      <c r="AC6" s="12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/>
      <c r="J7" s="3">
        <f>SUM(J3:J5)</f>
        <v>55.491300000000003</v>
      </c>
      <c r="K7" s="7"/>
      <c r="L7" s="7">
        <f>SUM(L3:L5)</f>
        <v>58921.474300000002</v>
      </c>
      <c r="M7" s="3"/>
      <c r="N7" s="3"/>
      <c r="O7" s="3"/>
      <c r="P7" s="3">
        <f>SUM(P3:P4)</f>
        <v>0.97219999999999995</v>
      </c>
      <c r="Q7" s="7"/>
      <c r="R7" s="7">
        <f>SUM(R3:R4)</f>
        <v>190.55119999999999</v>
      </c>
      <c r="S7" s="3"/>
      <c r="T7" s="3"/>
      <c r="U7" s="3"/>
      <c r="V7" s="14">
        <f>SUM(V3:V6)</f>
        <v>23.536499999999997</v>
      </c>
      <c r="W7" s="7"/>
      <c r="X7" s="7">
        <f>SUM(X3:X6)</f>
        <v>2282.3344049999996</v>
      </c>
      <c r="Y7" s="7"/>
      <c r="Z7" s="7">
        <f>L7+X7</f>
        <v>61203.808705000003</v>
      </c>
      <c r="AA7" s="12">
        <v>61200</v>
      </c>
      <c r="AB7" s="12">
        <v>46200</v>
      </c>
      <c r="AC7" s="12">
        <f>AA7-AB7</f>
        <v>15000</v>
      </c>
    </row>
    <row r="8" spans="1:29" x14ac:dyDescent="0.25">
      <c r="A8" s="29"/>
      <c r="B8" s="29"/>
      <c r="C8" s="29"/>
      <c r="D8" s="29"/>
      <c r="E8" s="33"/>
      <c r="F8" s="33"/>
      <c r="G8" s="29"/>
      <c r="H8" s="29"/>
      <c r="I8" s="29"/>
      <c r="J8" s="29"/>
      <c r="K8" s="19"/>
      <c r="L8" s="19"/>
      <c r="M8" s="29"/>
      <c r="N8" s="29"/>
      <c r="O8" s="29"/>
      <c r="P8" s="29"/>
      <c r="Q8" s="19"/>
      <c r="R8" s="19"/>
      <c r="S8" s="29"/>
      <c r="T8" s="29"/>
      <c r="U8" s="29"/>
      <c r="V8" s="29"/>
      <c r="W8" s="19"/>
      <c r="X8" s="19"/>
      <c r="Y8" s="19"/>
      <c r="Z8" s="19"/>
      <c r="AA8" s="33"/>
      <c r="AB8" s="33"/>
      <c r="AC8" s="33"/>
    </row>
    <row r="9" spans="1:29" x14ac:dyDescent="0.25">
      <c r="A9" s="3" t="s">
        <v>98</v>
      </c>
      <c r="B9" s="3" t="s">
        <v>99</v>
      </c>
      <c r="C9" s="3" t="s">
        <v>92</v>
      </c>
      <c r="D9" s="3">
        <v>159.91</v>
      </c>
      <c r="E9" s="12">
        <v>134800</v>
      </c>
      <c r="F9" s="12"/>
      <c r="G9" s="3">
        <v>146.7131</v>
      </c>
      <c r="H9" s="3" t="s">
        <v>97</v>
      </c>
      <c r="I9" s="3"/>
      <c r="J9" s="3">
        <v>15.9884</v>
      </c>
      <c r="K9" s="7">
        <v>897</v>
      </c>
      <c r="L9" s="7">
        <f>J9*K9</f>
        <v>14341.594800000001</v>
      </c>
      <c r="M9" s="3"/>
      <c r="N9" s="3"/>
      <c r="O9" s="3"/>
      <c r="P9" s="3"/>
      <c r="Q9" s="7"/>
      <c r="R9" s="7"/>
      <c r="S9" s="3"/>
      <c r="T9" s="3">
        <v>13.196899999999999</v>
      </c>
      <c r="U9" s="3" t="s">
        <v>97</v>
      </c>
      <c r="V9" s="3">
        <v>2.1326999999999998</v>
      </c>
      <c r="W9" s="7">
        <v>96.97</v>
      </c>
      <c r="X9" s="7">
        <f>V9*W9</f>
        <v>206.80791899999997</v>
      </c>
      <c r="Y9" s="7"/>
      <c r="Z9" s="7"/>
      <c r="AA9" s="12"/>
      <c r="AB9" s="12"/>
      <c r="AC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100</v>
      </c>
      <c r="I10" s="3"/>
      <c r="J10" s="3">
        <v>3.5701999999999998</v>
      </c>
      <c r="K10" s="7">
        <v>1159</v>
      </c>
      <c r="L10" s="7">
        <f t="shared" ref="L10:L14" si="2">J10*K10</f>
        <v>4137.8617999999997</v>
      </c>
      <c r="M10" s="3"/>
      <c r="N10" s="3"/>
      <c r="O10" s="3"/>
      <c r="P10" s="3"/>
      <c r="Q10" s="7"/>
      <c r="R10" s="7"/>
      <c r="S10" s="3"/>
      <c r="T10" s="3"/>
      <c r="U10" s="3" t="s">
        <v>100</v>
      </c>
      <c r="V10" s="3">
        <v>0.12920000000000001</v>
      </c>
      <c r="W10" s="7">
        <v>96.97</v>
      </c>
      <c r="X10" s="7">
        <f t="shared" ref="X10:X11" si="3">V10*W10</f>
        <v>12.528524000000001</v>
      </c>
      <c r="Y10" s="7"/>
      <c r="Z10" s="7"/>
      <c r="AA10" s="12"/>
      <c r="AB10" s="12"/>
      <c r="AC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101</v>
      </c>
      <c r="I11" s="3"/>
      <c r="J11" s="3">
        <v>28.830200000000001</v>
      </c>
      <c r="K11" s="7">
        <v>856</v>
      </c>
      <c r="L11" s="7">
        <f t="shared" si="2"/>
        <v>24678.6512</v>
      </c>
      <c r="M11" s="3"/>
      <c r="N11" s="3"/>
      <c r="O11" s="3"/>
      <c r="P11" s="3"/>
      <c r="Q11" s="7"/>
      <c r="R11" s="7"/>
      <c r="S11" s="3"/>
      <c r="T11" s="3"/>
      <c r="U11" s="3" t="s">
        <v>63</v>
      </c>
      <c r="V11" s="3">
        <v>10.935</v>
      </c>
      <c r="W11" s="7">
        <v>96.97</v>
      </c>
      <c r="X11" s="7">
        <f t="shared" si="3"/>
        <v>1060.3669500000001</v>
      </c>
      <c r="Y11" s="7"/>
      <c r="Z11" s="7"/>
      <c r="AA11" s="12"/>
      <c r="AB11" s="12"/>
      <c r="AC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102</v>
      </c>
      <c r="I12" s="3"/>
      <c r="J12" s="3">
        <v>25.367000000000001</v>
      </c>
      <c r="K12" s="7">
        <v>635</v>
      </c>
      <c r="L12" s="7">
        <f t="shared" si="2"/>
        <v>16108.045</v>
      </c>
      <c r="M12" s="3"/>
      <c r="N12" s="3"/>
      <c r="O12" s="3"/>
      <c r="P12" s="3"/>
      <c r="Q12" s="7"/>
      <c r="R12" s="7"/>
      <c r="S12" s="3"/>
      <c r="T12" s="3"/>
      <c r="U12" s="3"/>
      <c r="V12" s="3"/>
      <c r="W12" s="7"/>
      <c r="X12" s="7"/>
      <c r="Y12" s="7"/>
      <c r="Z12" s="7"/>
      <c r="AA12" s="12"/>
      <c r="AB12" s="12"/>
      <c r="AC12" s="12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96</v>
      </c>
      <c r="I13" s="3"/>
      <c r="J13" s="3">
        <v>66.344999999999999</v>
      </c>
      <c r="K13" s="7">
        <v>1077</v>
      </c>
      <c r="L13" s="7">
        <f t="shared" si="2"/>
        <v>71453.565000000002</v>
      </c>
      <c r="M13" s="3"/>
      <c r="N13" s="3"/>
      <c r="O13" s="3"/>
      <c r="P13" s="3"/>
      <c r="Q13" s="7"/>
      <c r="R13" s="7"/>
      <c r="S13" s="3"/>
      <c r="T13" s="3"/>
      <c r="U13" s="3"/>
      <c r="V13" s="3"/>
      <c r="W13" s="7"/>
      <c r="X13" s="7"/>
      <c r="Y13" s="7"/>
      <c r="Z13" s="7"/>
      <c r="AA13" s="12"/>
      <c r="AB13" s="12"/>
      <c r="AC13" s="12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63</v>
      </c>
      <c r="I14" s="3"/>
      <c r="J14" s="3">
        <v>6.6123000000000003</v>
      </c>
      <c r="K14" s="7">
        <v>386</v>
      </c>
      <c r="L14" s="7">
        <f t="shared" si="2"/>
        <v>2552.3478</v>
      </c>
      <c r="M14" s="3"/>
      <c r="N14" s="3"/>
      <c r="O14" s="3"/>
      <c r="P14" s="3"/>
      <c r="Q14" s="7"/>
      <c r="R14" s="7"/>
      <c r="S14" s="3"/>
      <c r="T14" s="3"/>
      <c r="U14" s="3"/>
      <c r="V14" s="3"/>
      <c r="W14" s="7"/>
      <c r="X14" s="7"/>
      <c r="Y14" s="7"/>
      <c r="Z14" s="7"/>
      <c r="AA14" s="12"/>
      <c r="AB14" s="12"/>
      <c r="AC14" s="12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/>
      <c r="J15" s="3">
        <f>SUM(J9:J14)</f>
        <v>146.7131</v>
      </c>
      <c r="K15" s="7"/>
      <c r="L15" s="7">
        <f>SUM(L9:L14)</f>
        <v>133272.0656</v>
      </c>
      <c r="M15" s="3"/>
      <c r="N15" s="3"/>
      <c r="O15" s="3"/>
      <c r="P15" s="3"/>
      <c r="Q15" s="7"/>
      <c r="R15" s="7"/>
      <c r="S15" s="3"/>
      <c r="T15" s="3"/>
      <c r="U15" s="3"/>
      <c r="V15" s="3">
        <f>SUM(V9:V11)</f>
        <v>13.196899999999999</v>
      </c>
      <c r="W15" s="7"/>
      <c r="X15" s="7">
        <f>SUM(X9:X11)</f>
        <v>1279.703393</v>
      </c>
      <c r="Y15" s="7"/>
      <c r="Z15" s="7">
        <f>L15+X15</f>
        <v>134551.76899300001</v>
      </c>
      <c r="AA15" s="12">
        <v>134600</v>
      </c>
      <c r="AB15" s="12">
        <v>134800</v>
      </c>
      <c r="AC15" s="12">
        <f>AA15-AB15</f>
        <v>-200</v>
      </c>
    </row>
    <row r="16" spans="1:29" x14ac:dyDescent="0.25">
      <c r="A16" s="29"/>
      <c r="B16" s="29"/>
      <c r="C16" s="29"/>
      <c r="D16" s="29"/>
      <c r="E16" s="33"/>
      <c r="F16" s="33"/>
      <c r="G16" s="29"/>
      <c r="H16" s="29"/>
      <c r="I16" s="29"/>
      <c r="J16" s="29"/>
      <c r="K16" s="19"/>
      <c r="L16" s="19"/>
      <c r="M16" s="29"/>
      <c r="N16" s="29"/>
      <c r="O16" s="29"/>
      <c r="P16" s="29"/>
      <c r="Q16" s="19"/>
      <c r="R16" s="19"/>
      <c r="S16" s="29"/>
      <c r="T16" s="29"/>
      <c r="U16" s="29"/>
      <c r="V16" s="29"/>
      <c r="W16" s="19"/>
      <c r="X16" s="19"/>
      <c r="Y16" s="19"/>
      <c r="Z16" s="19"/>
      <c r="AA16" s="33"/>
      <c r="AB16" s="33"/>
      <c r="AC16" s="33"/>
    </row>
    <row r="17" spans="1:30" x14ac:dyDescent="0.25">
      <c r="A17" s="3" t="s">
        <v>103</v>
      </c>
      <c r="B17" s="3" t="s">
        <v>104</v>
      </c>
      <c r="C17" s="3" t="s">
        <v>105</v>
      </c>
      <c r="D17" s="3">
        <v>160</v>
      </c>
      <c r="E17" s="12">
        <v>98500</v>
      </c>
      <c r="F17" s="12"/>
      <c r="G17" s="3">
        <v>104.6122</v>
      </c>
      <c r="H17" s="3" t="s">
        <v>93</v>
      </c>
      <c r="I17" s="3"/>
      <c r="J17" s="3">
        <v>5.74E-2</v>
      </c>
      <c r="K17" s="7">
        <v>1201</v>
      </c>
      <c r="L17" s="7">
        <f>J17*K17</f>
        <v>68.937399999999997</v>
      </c>
      <c r="M17" s="3"/>
      <c r="N17" s="3">
        <v>40.731499999999997</v>
      </c>
      <c r="O17" s="3" t="s">
        <v>106</v>
      </c>
      <c r="P17" s="3">
        <v>0.94089999999999996</v>
      </c>
      <c r="Q17" s="7">
        <v>196</v>
      </c>
      <c r="R17" s="7">
        <f>P17*Q17</f>
        <v>184.41639999999998</v>
      </c>
      <c r="S17" s="3"/>
      <c r="T17" s="3">
        <v>14.6563</v>
      </c>
      <c r="U17" s="3" t="s">
        <v>93</v>
      </c>
      <c r="V17" s="3">
        <v>0.13969999999999999</v>
      </c>
      <c r="W17" s="7">
        <v>96.97</v>
      </c>
      <c r="X17" s="7">
        <f>V17*W17</f>
        <v>13.546708999999998</v>
      </c>
      <c r="Y17" s="7"/>
      <c r="Z17" s="7"/>
      <c r="AA17" s="12"/>
      <c r="AB17" s="12"/>
      <c r="AC17" s="12"/>
    </row>
    <row r="18" spans="1:30" x14ac:dyDescent="0.25">
      <c r="A18" s="3"/>
      <c r="B18" s="3"/>
      <c r="C18" s="3"/>
      <c r="D18" s="3"/>
      <c r="E18" s="12"/>
      <c r="F18" s="12"/>
      <c r="G18" s="3"/>
      <c r="H18" s="3" t="s">
        <v>106</v>
      </c>
      <c r="I18" s="3"/>
      <c r="J18" s="3">
        <v>9.5799999999999996E-2</v>
      </c>
      <c r="K18" s="7">
        <v>704</v>
      </c>
      <c r="L18" s="7">
        <f t="shared" ref="L18:L26" si="4">J18*K18</f>
        <v>67.44319999999999</v>
      </c>
      <c r="M18" s="3"/>
      <c r="N18" s="3"/>
      <c r="O18" s="3" t="s">
        <v>16</v>
      </c>
      <c r="P18" s="3">
        <v>3.0327999999999999</v>
      </c>
      <c r="Q18" s="7">
        <v>196</v>
      </c>
      <c r="R18" s="7">
        <f t="shared" ref="R18:R24" si="5">P18*Q18</f>
        <v>594.42880000000002</v>
      </c>
      <c r="S18" s="3"/>
      <c r="T18" s="3"/>
      <c r="U18" s="3" t="s">
        <v>16</v>
      </c>
      <c r="V18" s="3">
        <v>0.74360000000000004</v>
      </c>
      <c r="W18" s="7">
        <v>96.97</v>
      </c>
      <c r="X18" s="7">
        <f t="shared" ref="X18:X23" si="6">V18*W18</f>
        <v>72.106892000000002</v>
      </c>
      <c r="Y18" s="7"/>
      <c r="Z18" s="7"/>
      <c r="AA18" s="12"/>
      <c r="AB18" s="12"/>
      <c r="AC18" s="12"/>
    </row>
    <row r="19" spans="1:30" x14ac:dyDescent="0.25">
      <c r="A19" s="3"/>
      <c r="B19" s="3"/>
      <c r="C19" s="3"/>
      <c r="D19" s="3"/>
      <c r="E19" s="12"/>
      <c r="F19" s="12"/>
      <c r="G19" s="3"/>
      <c r="H19" s="3" t="s">
        <v>16</v>
      </c>
      <c r="I19" s="3"/>
      <c r="J19" s="3">
        <v>21.029699999999998</v>
      </c>
      <c r="K19" s="7">
        <v>1118</v>
      </c>
      <c r="L19" s="7">
        <f t="shared" si="4"/>
        <v>23511.204599999997</v>
      </c>
      <c r="M19" s="3"/>
      <c r="N19" s="3"/>
      <c r="O19" s="3" t="s">
        <v>17</v>
      </c>
      <c r="P19" s="3">
        <v>2.7199999999999998E-2</v>
      </c>
      <c r="Q19" s="7">
        <v>196</v>
      </c>
      <c r="R19" s="7">
        <f t="shared" si="5"/>
        <v>5.3311999999999999</v>
      </c>
      <c r="S19" s="3"/>
      <c r="T19" s="3"/>
      <c r="U19" s="3" t="s">
        <v>17</v>
      </c>
      <c r="V19" s="3">
        <v>0.1208</v>
      </c>
      <c r="W19" s="7">
        <v>96.97</v>
      </c>
      <c r="X19" s="7">
        <f t="shared" si="6"/>
        <v>11.713976000000001</v>
      </c>
      <c r="Y19" s="7"/>
      <c r="Z19" s="7"/>
      <c r="AA19" s="12"/>
      <c r="AB19" s="12"/>
      <c r="AC19" s="12"/>
    </row>
    <row r="20" spans="1:30" x14ac:dyDescent="0.25">
      <c r="A20" s="3"/>
      <c r="B20" s="3"/>
      <c r="C20" s="3"/>
      <c r="D20" s="3"/>
      <c r="E20" s="12"/>
      <c r="F20" s="12"/>
      <c r="G20" s="3"/>
      <c r="H20" s="3" t="s">
        <v>17</v>
      </c>
      <c r="I20" s="3"/>
      <c r="J20" s="3">
        <v>23.695699999999999</v>
      </c>
      <c r="K20" s="7">
        <v>842</v>
      </c>
      <c r="L20" s="7">
        <f t="shared" si="4"/>
        <v>19951.779399999999</v>
      </c>
      <c r="M20" s="3"/>
      <c r="N20" s="3"/>
      <c r="O20" s="3" t="s">
        <v>107</v>
      </c>
      <c r="P20" s="3">
        <v>0.21429999999999999</v>
      </c>
      <c r="Q20" s="7">
        <v>196</v>
      </c>
      <c r="R20" s="7">
        <f t="shared" si="5"/>
        <v>42.002800000000001</v>
      </c>
      <c r="S20" s="3"/>
      <c r="T20" s="3"/>
      <c r="U20" s="3" t="s">
        <v>108</v>
      </c>
      <c r="V20" s="3">
        <v>4.7399999999999998E-2</v>
      </c>
      <c r="W20" s="7">
        <v>96.97</v>
      </c>
      <c r="X20" s="7">
        <f t="shared" si="6"/>
        <v>4.5963779999999996</v>
      </c>
      <c r="Y20" s="7"/>
      <c r="Z20" s="7"/>
      <c r="AA20" s="12"/>
      <c r="AB20" s="12"/>
      <c r="AC20" s="12"/>
    </row>
    <row r="21" spans="1:30" x14ac:dyDescent="0.25">
      <c r="A21" s="3"/>
      <c r="B21" s="3"/>
      <c r="C21" s="3"/>
      <c r="D21" s="3"/>
      <c r="E21" s="12"/>
      <c r="F21" s="12"/>
      <c r="G21" s="3"/>
      <c r="H21" s="3" t="s">
        <v>107</v>
      </c>
      <c r="I21" s="3"/>
      <c r="J21" s="3">
        <v>29.155999999999999</v>
      </c>
      <c r="K21" s="7">
        <v>621</v>
      </c>
      <c r="L21" s="7">
        <f t="shared" si="4"/>
        <v>18105.876</v>
      </c>
      <c r="M21" s="3"/>
      <c r="N21" s="3"/>
      <c r="O21" s="3" t="s">
        <v>108</v>
      </c>
      <c r="P21" s="3">
        <v>14.0617</v>
      </c>
      <c r="Q21" s="7">
        <v>196</v>
      </c>
      <c r="R21" s="7">
        <f t="shared" si="5"/>
        <v>2756.0931999999998</v>
      </c>
      <c r="S21" s="3"/>
      <c r="T21" s="3"/>
      <c r="U21" s="3" t="s">
        <v>109</v>
      </c>
      <c r="V21" s="3">
        <v>1.9901</v>
      </c>
      <c r="W21" s="7">
        <v>96.97</v>
      </c>
      <c r="X21" s="7">
        <f t="shared" si="6"/>
        <v>192.979997</v>
      </c>
      <c r="Y21" s="7"/>
      <c r="Z21" s="7"/>
      <c r="AA21" s="12"/>
      <c r="AB21" s="12"/>
      <c r="AC21" s="12"/>
    </row>
    <row r="22" spans="1:30" x14ac:dyDescent="0.25">
      <c r="A22" s="3"/>
      <c r="B22" s="3"/>
      <c r="C22" s="3"/>
      <c r="D22" s="3"/>
      <c r="E22" s="12"/>
      <c r="F22" s="12"/>
      <c r="G22" s="3"/>
      <c r="H22" s="3" t="s">
        <v>108</v>
      </c>
      <c r="I22" s="3"/>
      <c r="J22" s="3">
        <v>2.4588999999999999</v>
      </c>
      <c r="K22" s="7">
        <v>497</v>
      </c>
      <c r="L22" s="7">
        <f t="shared" si="4"/>
        <v>1222.0733</v>
      </c>
      <c r="M22" s="3"/>
      <c r="N22" s="3"/>
      <c r="O22" s="3" t="s">
        <v>110</v>
      </c>
      <c r="P22" s="3">
        <v>3.8300000000000001E-2</v>
      </c>
      <c r="Q22" s="7">
        <v>196</v>
      </c>
      <c r="R22" s="7">
        <f t="shared" si="5"/>
        <v>7.5068000000000001</v>
      </c>
      <c r="S22" s="3"/>
      <c r="T22" s="3"/>
      <c r="U22" s="3" t="s">
        <v>110</v>
      </c>
      <c r="V22" s="3">
        <v>11.1838</v>
      </c>
      <c r="W22" s="7">
        <v>96.97</v>
      </c>
      <c r="X22" s="7">
        <f t="shared" si="6"/>
        <v>1084.4930859999999</v>
      </c>
      <c r="Y22" s="7"/>
      <c r="Z22" s="7"/>
      <c r="AA22" s="12"/>
      <c r="AB22" s="12"/>
      <c r="AC22" s="12"/>
    </row>
    <row r="23" spans="1:30" x14ac:dyDescent="0.25">
      <c r="A23" s="3"/>
      <c r="B23" s="3"/>
      <c r="C23" s="3"/>
      <c r="D23" s="3"/>
      <c r="E23" s="12"/>
      <c r="F23" s="12"/>
      <c r="G23" s="3"/>
      <c r="H23" s="3" t="s">
        <v>109</v>
      </c>
      <c r="I23" s="3"/>
      <c r="J23" s="3">
        <v>13.2728</v>
      </c>
      <c r="K23" s="7">
        <v>1297</v>
      </c>
      <c r="L23" s="7">
        <f t="shared" si="4"/>
        <v>17214.821599999999</v>
      </c>
      <c r="M23" s="3"/>
      <c r="N23" s="3"/>
      <c r="O23" s="3" t="s">
        <v>111</v>
      </c>
      <c r="P23" s="3">
        <v>13.855</v>
      </c>
      <c r="Q23" s="7">
        <v>196</v>
      </c>
      <c r="R23" s="7">
        <f t="shared" si="5"/>
        <v>2715.58</v>
      </c>
      <c r="S23" s="3"/>
      <c r="T23" s="3"/>
      <c r="U23" s="3" t="s">
        <v>111</v>
      </c>
      <c r="V23" s="3">
        <v>0.43090000000000001</v>
      </c>
      <c r="W23" s="7">
        <v>96.97</v>
      </c>
      <c r="X23" s="7">
        <f t="shared" si="6"/>
        <v>41.784373000000002</v>
      </c>
      <c r="Y23" s="7"/>
      <c r="Z23" s="7"/>
      <c r="AA23" s="12"/>
      <c r="AB23" s="12"/>
      <c r="AC23" s="12"/>
    </row>
    <row r="24" spans="1:30" x14ac:dyDescent="0.25">
      <c r="A24" s="3"/>
      <c r="B24" s="3"/>
      <c r="C24" s="3"/>
      <c r="D24" s="3"/>
      <c r="E24" s="12"/>
      <c r="F24" s="12"/>
      <c r="G24" s="3"/>
      <c r="H24" s="3" t="s">
        <v>110</v>
      </c>
      <c r="I24" s="3"/>
      <c r="J24" s="3">
        <v>7.2556000000000003</v>
      </c>
      <c r="K24" s="7">
        <v>649</v>
      </c>
      <c r="L24" s="7">
        <f t="shared" si="4"/>
        <v>4708.8843999999999</v>
      </c>
      <c r="M24" s="3"/>
      <c r="N24" s="3"/>
      <c r="O24" s="3" t="s">
        <v>112</v>
      </c>
      <c r="P24" s="3">
        <v>8.5612999999999992</v>
      </c>
      <c r="Q24" s="7">
        <v>196</v>
      </c>
      <c r="R24" s="7">
        <f t="shared" si="5"/>
        <v>1678.0147999999999</v>
      </c>
      <c r="S24" s="3"/>
      <c r="T24" s="3"/>
      <c r="U24" s="3"/>
      <c r="V24" s="3"/>
      <c r="W24" s="7"/>
      <c r="X24" s="7"/>
      <c r="Y24" s="7"/>
      <c r="Z24" s="7"/>
      <c r="AA24" s="12"/>
      <c r="AB24" s="12"/>
      <c r="AC24" s="12"/>
    </row>
    <row r="25" spans="1:30" x14ac:dyDescent="0.25">
      <c r="A25" s="3"/>
      <c r="B25" s="3"/>
      <c r="C25" s="3"/>
      <c r="D25" s="3"/>
      <c r="E25" s="12"/>
      <c r="F25" s="12"/>
      <c r="G25" s="3"/>
      <c r="H25" s="3" t="s">
        <v>111</v>
      </c>
      <c r="I25" s="3"/>
      <c r="J25" s="3">
        <v>6.5593000000000004</v>
      </c>
      <c r="K25" s="7">
        <v>400</v>
      </c>
      <c r="L25" s="7">
        <f t="shared" si="4"/>
        <v>2623.7200000000003</v>
      </c>
      <c r="M25" s="3"/>
      <c r="N25" s="3"/>
      <c r="O25" s="3"/>
      <c r="P25" s="3"/>
      <c r="Q25" s="7"/>
      <c r="R25" s="7"/>
      <c r="S25" s="3"/>
      <c r="T25" s="3"/>
      <c r="U25" s="3"/>
      <c r="V25" s="3"/>
      <c r="W25" s="7"/>
      <c r="X25" s="7"/>
      <c r="Y25" s="7"/>
      <c r="Z25" s="7"/>
      <c r="AA25" s="12"/>
      <c r="AB25" s="12"/>
      <c r="AC25" s="12"/>
    </row>
    <row r="26" spans="1:30" x14ac:dyDescent="0.25">
      <c r="A26" s="3"/>
      <c r="B26" s="3"/>
      <c r="C26" s="3"/>
      <c r="D26" s="3"/>
      <c r="E26" s="12"/>
      <c r="F26" s="12"/>
      <c r="G26" s="3"/>
      <c r="H26" s="3" t="s">
        <v>112</v>
      </c>
      <c r="I26" s="3"/>
      <c r="J26" s="3">
        <v>1.0309999999999999</v>
      </c>
      <c r="K26" s="7">
        <v>580</v>
      </c>
      <c r="L26" s="7">
        <f t="shared" si="4"/>
        <v>597.9799999999999</v>
      </c>
      <c r="M26" s="3"/>
      <c r="N26" s="3"/>
      <c r="O26" s="3"/>
      <c r="P26" s="3"/>
      <c r="Q26" s="7"/>
      <c r="R26" s="7"/>
      <c r="S26" s="3"/>
      <c r="T26" s="3"/>
      <c r="U26" s="3"/>
      <c r="V26" s="3"/>
      <c r="W26" s="7"/>
      <c r="X26" s="7"/>
      <c r="Y26" s="7"/>
      <c r="Z26" s="7"/>
      <c r="AA26" s="12"/>
      <c r="AB26" s="12"/>
      <c r="AC26" s="12"/>
    </row>
    <row r="27" spans="1:30" x14ac:dyDescent="0.25">
      <c r="A27" s="3"/>
      <c r="B27" s="3"/>
      <c r="C27" s="3"/>
      <c r="D27" s="3"/>
      <c r="E27" s="12"/>
      <c r="F27" s="12"/>
      <c r="G27" s="3"/>
      <c r="H27" s="3"/>
      <c r="I27" s="3"/>
      <c r="J27" s="3">
        <f>SUM(J17:J26)</f>
        <v>104.6122</v>
      </c>
      <c r="K27" s="7"/>
      <c r="L27" s="7">
        <f>SUM(L17:L26)</f>
        <v>88072.719899999996</v>
      </c>
      <c r="M27" s="3"/>
      <c r="N27" s="3"/>
      <c r="O27" s="3"/>
      <c r="P27" s="3">
        <f>SUM(P17:P24)</f>
        <v>40.731499999999997</v>
      </c>
      <c r="Q27" s="7"/>
      <c r="R27" s="7">
        <f>SUM(R17:R24)</f>
        <v>7983.3739999999998</v>
      </c>
      <c r="S27" s="3"/>
      <c r="T27" s="3"/>
      <c r="U27" s="3"/>
      <c r="V27" s="3">
        <f>SUM(V17:V23)</f>
        <v>14.6563</v>
      </c>
      <c r="W27" s="7"/>
      <c r="X27" s="7">
        <f>SUM(X17:X23)</f>
        <v>1421.221411</v>
      </c>
      <c r="Y27" s="7"/>
      <c r="Z27" s="7">
        <f>L27+R27+X27</f>
        <v>97477.315310999998</v>
      </c>
      <c r="AA27" s="12">
        <v>97500</v>
      </c>
      <c r="AB27" s="12">
        <v>98500</v>
      </c>
      <c r="AC27" s="12">
        <f>AA27-AB27</f>
        <v>-1000</v>
      </c>
    </row>
    <row r="28" spans="1:30" s="4" customFormat="1" x14ac:dyDescent="0.25">
      <c r="A28" s="29"/>
      <c r="B28" s="29"/>
      <c r="C28" s="29"/>
      <c r="D28" s="29"/>
      <c r="E28" s="33"/>
      <c r="F28" s="33"/>
      <c r="G28" s="29"/>
      <c r="H28" s="29"/>
      <c r="I28" s="29"/>
      <c r="J28" s="29"/>
      <c r="K28" s="19"/>
      <c r="L28" s="19"/>
      <c r="M28" s="29"/>
      <c r="N28" s="29"/>
      <c r="O28" s="29"/>
      <c r="P28" s="29"/>
      <c r="Q28" s="19"/>
      <c r="R28" s="19"/>
      <c r="S28" s="29"/>
      <c r="T28" s="29"/>
      <c r="U28" s="29"/>
      <c r="V28" s="29"/>
      <c r="W28" s="19"/>
      <c r="X28" s="19"/>
      <c r="Y28" s="19"/>
      <c r="Z28" s="19"/>
      <c r="AA28" s="33"/>
      <c r="AB28" s="33"/>
      <c r="AC28" s="33"/>
    </row>
    <row r="29" spans="1:30" x14ac:dyDescent="0.25">
      <c r="A29" s="3" t="s">
        <v>113</v>
      </c>
      <c r="B29" s="3" t="s">
        <v>114</v>
      </c>
      <c r="C29" s="3" t="s">
        <v>105</v>
      </c>
      <c r="D29" s="3">
        <v>160</v>
      </c>
      <c r="E29" s="12">
        <v>116900</v>
      </c>
      <c r="F29" s="12"/>
      <c r="G29" s="3">
        <v>140.43299999999999</v>
      </c>
      <c r="H29" s="3" t="s">
        <v>106</v>
      </c>
      <c r="I29" s="3"/>
      <c r="J29" s="3">
        <v>15.505699999999999</v>
      </c>
      <c r="K29" s="7">
        <v>704</v>
      </c>
      <c r="L29" s="7">
        <f>J29*K29</f>
        <v>10916.012799999999</v>
      </c>
      <c r="M29" s="3"/>
      <c r="N29" s="3">
        <v>9.3137000000000008</v>
      </c>
      <c r="O29" s="3" t="s">
        <v>108</v>
      </c>
      <c r="P29" s="3">
        <v>0.58330000000000004</v>
      </c>
      <c r="Q29" s="7">
        <v>196</v>
      </c>
      <c r="R29" s="7">
        <f>P29*Q29</f>
        <v>114.32680000000001</v>
      </c>
      <c r="S29" s="3"/>
      <c r="T29" s="3">
        <v>10.253299999999999</v>
      </c>
      <c r="U29" s="3" t="s">
        <v>115</v>
      </c>
      <c r="V29" s="3">
        <v>1.5807</v>
      </c>
      <c r="W29" s="7">
        <v>96.97</v>
      </c>
      <c r="X29" s="7">
        <f>V29*W29</f>
        <v>153.28047899999999</v>
      </c>
      <c r="Y29" s="7"/>
      <c r="Z29" s="7"/>
      <c r="AA29" s="12"/>
      <c r="AB29" s="12"/>
      <c r="AC29" s="12"/>
    </row>
    <row r="30" spans="1:30" x14ac:dyDescent="0.25">
      <c r="A30" s="3"/>
      <c r="B30" s="3"/>
      <c r="C30" s="3"/>
      <c r="D30" s="3"/>
      <c r="E30" s="12"/>
      <c r="F30" s="12"/>
      <c r="G30" s="3"/>
      <c r="H30" s="3" t="s">
        <v>16</v>
      </c>
      <c r="I30" s="3"/>
      <c r="J30" s="3">
        <v>10.0603</v>
      </c>
      <c r="K30" s="7">
        <v>1118</v>
      </c>
      <c r="L30" s="7">
        <f t="shared" ref="L30:L39" si="7">J30*K30</f>
        <v>11247.4154</v>
      </c>
      <c r="M30" s="3"/>
      <c r="N30" s="3"/>
      <c r="O30" s="3" t="s">
        <v>109</v>
      </c>
      <c r="P30" s="3">
        <v>7.5235000000000003</v>
      </c>
      <c r="Q30" s="7">
        <v>196</v>
      </c>
      <c r="R30" s="7">
        <f t="shared" ref="R30:R32" si="8">P30*Q30</f>
        <v>1474.606</v>
      </c>
      <c r="S30" s="3"/>
      <c r="T30" s="3"/>
      <c r="U30" s="3" t="s">
        <v>116</v>
      </c>
      <c r="V30" s="3">
        <v>0.1085</v>
      </c>
      <c r="W30" s="7">
        <v>96.97</v>
      </c>
      <c r="X30" s="7">
        <f t="shared" ref="X30:X35" si="9">V30*W30</f>
        <v>10.521245</v>
      </c>
      <c r="Y30" s="7"/>
      <c r="Z30" s="7"/>
      <c r="AA30" s="12"/>
      <c r="AB30" s="12"/>
      <c r="AC30" s="12"/>
      <c r="AD30" s="9"/>
    </row>
    <row r="31" spans="1:30" x14ac:dyDescent="0.25">
      <c r="A31" s="3"/>
      <c r="B31" s="3"/>
      <c r="C31" s="3"/>
      <c r="D31" s="3"/>
      <c r="E31" s="12"/>
      <c r="F31" s="12"/>
      <c r="G31" s="3"/>
      <c r="H31" s="3" t="s">
        <v>17</v>
      </c>
      <c r="I31" s="3"/>
      <c r="J31" s="3">
        <v>15.6684</v>
      </c>
      <c r="K31" s="7">
        <v>842</v>
      </c>
      <c r="L31" s="7">
        <f t="shared" si="7"/>
        <v>13192.792799999999</v>
      </c>
      <c r="M31" s="3"/>
      <c r="N31" s="3"/>
      <c r="O31" s="3" t="s">
        <v>110</v>
      </c>
      <c r="P31" s="3">
        <v>2.1899999999999999E-2</v>
      </c>
      <c r="Q31" s="7">
        <v>196</v>
      </c>
      <c r="R31" s="7">
        <f t="shared" si="8"/>
        <v>4.2923999999999998</v>
      </c>
      <c r="S31" s="3"/>
      <c r="T31" s="3"/>
      <c r="U31" s="3" t="s">
        <v>108</v>
      </c>
      <c r="V31" s="3">
        <v>0.59470000000000001</v>
      </c>
      <c r="W31" s="7">
        <v>96.97</v>
      </c>
      <c r="X31" s="7">
        <f t="shared" si="9"/>
        <v>57.668059</v>
      </c>
      <c r="Y31" s="7"/>
      <c r="Z31" s="7"/>
      <c r="AA31" s="12"/>
      <c r="AB31" s="12"/>
      <c r="AC31" s="12"/>
    </row>
    <row r="32" spans="1:30" x14ac:dyDescent="0.25">
      <c r="A32" s="3"/>
      <c r="B32" s="3"/>
      <c r="C32" s="3"/>
      <c r="D32" s="3"/>
      <c r="E32" s="12"/>
      <c r="F32" s="12"/>
      <c r="G32" s="3"/>
      <c r="H32" s="3" t="s">
        <v>115</v>
      </c>
      <c r="I32" s="3"/>
      <c r="J32" s="3">
        <v>61.247500000000002</v>
      </c>
      <c r="K32" s="7">
        <v>980</v>
      </c>
      <c r="L32" s="7">
        <f t="shared" si="7"/>
        <v>60022.55</v>
      </c>
      <c r="M32" s="3"/>
      <c r="N32" s="3" t="s">
        <v>117</v>
      </c>
      <c r="O32" s="3" t="s">
        <v>118</v>
      </c>
      <c r="P32" s="3">
        <v>1.1850000000000001</v>
      </c>
      <c r="Q32" s="7">
        <v>196</v>
      </c>
      <c r="R32" s="7">
        <f t="shared" si="8"/>
        <v>232.26000000000002</v>
      </c>
      <c r="S32" s="3"/>
      <c r="T32" s="3"/>
      <c r="U32" s="3" t="s">
        <v>63</v>
      </c>
      <c r="V32" s="3">
        <v>5.3715000000000002</v>
      </c>
      <c r="W32" s="7">
        <v>96.97</v>
      </c>
      <c r="X32" s="7">
        <f t="shared" si="9"/>
        <v>520.87435500000004</v>
      </c>
      <c r="Y32" s="7"/>
      <c r="Z32" s="7"/>
      <c r="AA32" s="12"/>
      <c r="AB32" s="12"/>
      <c r="AC32" s="12"/>
    </row>
    <row r="33" spans="1:29" x14ac:dyDescent="0.25">
      <c r="A33" s="3"/>
      <c r="B33" s="3"/>
      <c r="C33" s="3"/>
      <c r="D33" s="3"/>
      <c r="E33" s="12"/>
      <c r="F33" s="12"/>
      <c r="G33" s="3"/>
      <c r="H33" s="3" t="s">
        <v>116</v>
      </c>
      <c r="I33" s="3"/>
      <c r="J33" s="3">
        <v>0.32600000000000001</v>
      </c>
      <c r="K33" s="7">
        <v>952</v>
      </c>
      <c r="L33" s="7">
        <f t="shared" si="7"/>
        <v>310.35200000000003</v>
      </c>
      <c r="M33" s="3"/>
      <c r="N33" s="3"/>
      <c r="O33" s="3"/>
      <c r="P33" s="3"/>
      <c r="Q33" s="7"/>
      <c r="R33" s="7"/>
      <c r="S33" s="3"/>
      <c r="T33" s="3"/>
      <c r="U33" s="3" t="s">
        <v>109</v>
      </c>
      <c r="V33" s="3">
        <v>4.4499999999999998E-2</v>
      </c>
      <c r="W33" s="7">
        <v>96.97</v>
      </c>
      <c r="X33" s="7">
        <f t="shared" si="9"/>
        <v>4.3151649999999995</v>
      </c>
      <c r="Y33" s="7"/>
      <c r="Z33" s="7"/>
      <c r="AA33" s="12"/>
      <c r="AB33" s="12"/>
      <c r="AC33" s="12"/>
    </row>
    <row r="34" spans="1:29" x14ac:dyDescent="0.25">
      <c r="A34" s="3"/>
      <c r="B34" s="3"/>
      <c r="C34" s="3"/>
      <c r="D34" s="3"/>
      <c r="E34" s="12"/>
      <c r="F34" s="12"/>
      <c r="G34" s="3"/>
      <c r="H34" s="3" t="s">
        <v>108</v>
      </c>
      <c r="I34" s="3"/>
      <c r="J34" s="3">
        <v>28.3628</v>
      </c>
      <c r="K34" s="7">
        <v>497</v>
      </c>
      <c r="L34" s="7">
        <f t="shared" si="7"/>
        <v>14096.311600000001</v>
      </c>
      <c r="M34" s="3"/>
      <c r="N34" s="3"/>
      <c r="O34" s="3"/>
      <c r="P34" s="3"/>
      <c r="Q34" s="7"/>
      <c r="R34" s="7"/>
      <c r="S34" s="3"/>
      <c r="T34" s="3"/>
      <c r="U34" s="3" t="s">
        <v>110</v>
      </c>
      <c r="V34" s="3">
        <v>3.5900000000000001E-2</v>
      </c>
      <c r="W34" s="7">
        <v>96.97</v>
      </c>
      <c r="X34" s="7">
        <f t="shared" si="9"/>
        <v>3.481223</v>
      </c>
      <c r="Y34" s="7"/>
      <c r="Z34" s="7"/>
      <c r="AA34" s="12"/>
      <c r="AB34" s="12"/>
      <c r="AC34" s="12"/>
    </row>
    <row r="35" spans="1:29" x14ac:dyDescent="0.25">
      <c r="A35" s="3"/>
      <c r="B35" s="3"/>
      <c r="C35" s="3"/>
      <c r="D35" s="3"/>
      <c r="E35" s="12"/>
      <c r="F35" s="12"/>
      <c r="G35" s="3"/>
      <c r="H35" s="3" t="s">
        <v>63</v>
      </c>
      <c r="I35" s="3"/>
      <c r="J35" s="3">
        <v>5.7172000000000001</v>
      </c>
      <c r="K35" s="7">
        <v>386</v>
      </c>
      <c r="L35" s="7">
        <f t="shared" si="7"/>
        <v>2206.8391999999999</v>
      </c>
      <c r="M35" s="3"/>
      <c r="N35" s="3"/>
      <c r="O35" s="3"/>
      <c r="P35" s="3"/>
      <c r="Q35" s="7"/>
      <c r="R35" s="7"/>
      <c r="S35" s="3"/>
      <c r="T35" s="3" t="s">
        <v>117</v>
      </c>
      <c r="U35" s="3" t="s">
        <v>118</v>
      </c>
      <c r="V35" s="3">
        <v>2.5175000000000001</v>
      </c>
      <c r="W35" s="7">
        <v>96.97</v>
      </c>
      <c r="X35" s="7">
        <f t="shared" si="9"/>
        <v>244.12197499999999</v>
      </c>
      <c r="Y35" s="7"/>
      <c r="Z35" s="7"/>
      <c r="AA35" s="12"/>
      <c r="AB35" s="12"/>
      <c r="AC35" s="12"/>
    </row>
    <row r="36" spans="1:29" x14ac:dyDescent="0.25">
      <c r="A36" s="3"/>
      <c r="B36" s="3"/>
      <c r="C36" s="3"/>
      <c r="D36" s="3"/>
      <c r="E36" s="12"/>
      <c r="F36" s="12"/>
      <c r="G36" s="3"/>
      <c r="H36" s="3" t="s">
        <v>109</v>
      </c>
      <c r="I36" s="3"/>
      <c r="J36" s="3">
        <v>1.8802000000000001</v>
      </c>
      <c r="K36" s="7">
        <v>1297</v>
      </c>
      <c r="L36" s="7">
        <f t="shared" si="7"/>
        <v>2438.6194</v>
      </c>
      <c r="M36" s="3"/>
      <c r="N36" s="3"/>
      <c r="O36" s="3"/>
      <c r="P36" s="3"/>
      <c r="Q36" s="7"/>
      <c r="R36" s="7"/>
      <c r="S36" s="3"/>
      <c r="T36" s="3"/>
      <c r="U36" s="3"/>
      <c r="V36" s="3"/>
      <c r="W36" s="7"/>
      <c r="X36" s="7"/>
      <c r="Y36" s="7"/>
      <c r="Z36" s="7"/>
      <c r="AA36" s="12"/>
      <c r="AB36" s="12"/>
      <c r="AC36" s="12"/>
    </row>
    <row r="37" spans="1:29" x14ac:dyDescent="0.25">
      <c r="A37" s="3"/>
      <c r="B37" s="3"/>
      <c r="C37" s="3"/>
      <c r="D37" s="3"/>
      <c r="E37" s="12"/>
      <c r="F37" s="12"/>
      <c r="G37" s="3"/>
      <c r="H37" s="3" t="s">
        <v>110</v>
      </c>
      <c r="I37" s="3"/>
      <c r="J37" s="3">
        <v>0.12640000000000001</v>
      </c>
      <c r="K37" s="7">
        <v>649</v>
      </c>
      <c r="L37" s="7">
        <f t="shared" si="7"/>
        <v>82.033600000000007</v>
      </c>
      <c r="M37" s="3"/>
      <c r="N37" s="3"/>
      <c r="O37" s="3"/>
      <c r="P37" s="3"/>
      <c r="Q37" s="7"/>
      <c r="R37" s="7"/>
      <c r="S37" s="3"/>
      <c r="T37" s="3"/>
      <c r="U37" s="3"/>
      <c r="V37" s="3"/>
      <c r="W37" s="7"/>
      <c r="X37" s="7"/>
      <c r="Y37" s="7"/>
      <c r="Z37" s="7"/>
      <c r="AA37" s="12"/>
      <c r="AB37" s="12"/>
      <c r="AC37" s="12"/>
    </row>
    <row r="38" spans="1:29" x14ac:dyDescent="0.25">
      <c r="A38" s="3"/>
      <c r="B38" s="3"/>
      <c r="C38" s="3"/>
      <c r="D38" s="3"/>
      <c r="E38" s="12"/>
      <c r="F38" s="12"/>
      <c r="G38" s="3"/>
      <c r="H38" s="3" t="s">
        <v>112</v>
      </c>
      <c r="I38" s="3"/>
      <c r="J38" s="3">
        <v>1.3826000000000001</v>
      </c>
      <c r="K38" s="7">
        <v>580</v>
      </c>
      <c r="L38" s="7">
        <f t="shared" si="7"/>
        <v>801.90800000000002</v>
      </c>
      <c r="M38" s="3"/>
      <c r="N38" s="3"/>
      <c r="O38" s="3"/>
      <c r="P38" s="3"/>
      <c r="Q38" s="7"/>
      <c r="R38" s="7"/>
      <c r="S38" s="3"/>
      <c r="T38" s="3"/>
      <c r="U38" s="3"/>
      <c r="V38" s="3"/>
      <c r="W38" s="7"/>
      <c r="X38" s="7"/>
      <c r="Y38" s="7"/>
      <c r="Z38" s="7"/>
      <c r="AA38" s="12"/>
      <c r="AB38" s="12"/>
      <c r="AC38" s="12"/>
    </row>
    <row r="39" spans="1:29" x14ac:dyDescent="0.25">
      <c r="A39" s="3"/>
      <c r="B39" s="3"/>
      <c r="C39" s="3"/>
      <c r="D39" s="3"/>
      <c r="E39" s="12"/>
      <c r="F39" s="12"/>
      <c r="G39" s="3" t="s">
        <v>117</v>
      </c>
      <c r="H39" s="3" t="s">
        <v>118</v>
      </c>
      <c r="I39" s="3"/>
      <c r="J39" s="3">
        <v>0.15590000000000001</v>
      </c>
      <c r="K39" s="7">
        <v>83</v>
      </c>
      <c r="L39" s="7">
        <f t="shared" si="7"/>
        <v>12.9397</v>
      </c>
      <c r="M39" s="3"/>
      <c r="N39" s="3"/>
      <c r="O39" s="3"/>
      <c r="P39" s="3"/>
      <c r="Q39" s="7"/>
      <c r="R39" s="7"/>
      <c r="S39" s="3"/>
      <c r="T39" s="3"/>
      <c r="U39" s="3"/>
      <c r="V39" s="3"/>
      <c r="W39" s="7"/>
      <c r="X39" s="7"/>
      <c r="Y39" s="7"/>
      <c r="Z39" s="7"/>
      <c r="AA39" s="12"/>
      <c r="AB39" s="12"/>
      <c r="AC39" s="12"/>
    </row>
    <row r="40" spans="1:29" x14ac:dyDescent="0.25">
      <c r="A40" s="3"/>
      <c r="B40" s="3"/>
      <c r="C40" s="3"/>
      <c r="D40" s="3"/>
      <c r="E40" s="12"/>
      <c r="F40" s="12"/>
      <c r="G40" s="3"/>
      <c r="H40" s="3"/>
      <c r="I40" s="3"/>
      <c r="J40" s="3">
        <f>SUM(J29:J39)</f>
        <v>140.43299999999996</v>
      </c>
      <c r="K40" s="7"/>
      <c r="L40" s="7">
        <f>SUM(L29:L39)</f>
        <v>115327.7745</v>
      </c>
      <c r="M40" s="3"/>
      <c r="N40" s="3"/>
      <c r="O40" s="3"/>
      <c r="P40" s="3">
        <f>SUM(P29:P32)</f>
        <v>9.3137000000000008</v>
      </c>
      <c r="Q40" s="7"/>
      <c r="R40" s="7">
        <f>SUM(R29:R32)</f>
        <v>1825.4852000000001</v>
      </c>
      <c r="S40" s="3"/>
      <c r="T40" s="3"/>
      <c r="U40" s="3"/>
      <c r="V40" s="3">
        <f>SUM(V29:V35)</f>
        <v>10.253299999999999</v>
      </c>
      <c r="W40" s="7"/>
      <c r="X40" s="7">
        <f>SUM(X29:X35)</f>
        <v>994.26250100000004</v>
      </c>
      <c r="Y40" s="7"/>
      <c r="Z40" s="7">
        <f>L40+R40+X40</f>
        <v>118147.522201</v>
      </c>
      <c r="AA40" s="12">
        <v>118100</v>
      </c>
      <c r="AB40" s="12">
        <v>116900</v>
      </c>
      <c r="AC40" s="12">
        <f>AA40-AB40</f>
        <v>1200</v>
      </c>
    </row>
    <row r="41" spans="1:29" s="4" customFormat="1" x14ac:dyDescent="0.25">
      <c r="A41" s="29"/>
      <c r="B41" s="29"/>
      <c r="C41" s="29"/>
      <c r="D41" s="29"/>
      <c r="E41" s="33"/>
      <c r="F41" s="33"/>
      <c r="G41" s="29"/>
      <c r="H41" s="29"/>
      <c r="I41" s="29"/>
      <c r="J41" s="29"/>
      <c r="K41" s="19"/>
      <c r="L41" s="19"/>
      <c r="M41" s="29"/>
      <c r="N41" s="29"/>
      <c r="O41" s="29"/>
      <c r="P41" s="29"/>
      <c r="Q41" s="19"/>
      <c r="R41" s="19"/>
      <c r="S41" s="29"/>
      <c r="T41" s="29"/>
      <c r="U41" s="29"/>
      <c r="V41" s="29"/>
      <c r="W41" s="19"/>
      <c r="X41" s="19"/>
      <c r="Y41" s="19"/>
      <c r="Z41" s="19"/>
      <c r="AA41" s="33"/>
      <c r="AB41" s="33"/>
      <c r="AC41" s="33"/>
    </row>
    <row r="42" spans="1:29" x14ac:dyDescent="0.25">
      <c r="A42" s="3" t="s">
        <v>119</v>
      </c>
      <c r="B42" s="3" t="s">
        <v>120</v>
      </c>
      <c r="C42" s="3" t="s">
        <v>105</v>
      </c>
      <c r="D42" s="3">
        <v>152</v>
      </c>
      <c r="E42" s="12">
        <v>168600</v>
      </c>
      <c r="F42" s="12"/>
      <c r="G42" s="3">
        <v>142.93639999999999</v>
      </c>
      <c r="H42" s="3" t="s">
        <v>93</v>
      </c>
      <c r="I42" s="3"/>
      <c r="J42" s="3">
        <v>66.289100000000005</v>
      </c>
      <c r="K42" s="7">
        <v>1201</v>
      </c>
      <c r="L42" s="7">
        <f>J42*K42</f>
        <v>79613.209100000007</v>
      </c>
      <c r="M42" s="3"/>
      <c r="N42" s="3">
        <v>0.14360000000000001</v>
      </c>
      <c r="O42" s="3" t="s">
        <v>101</v>
      </c>
      <c r="P42" s="3">
        <v>0.14360000000000001</v>
      </c>
      <c r="Q42" s="7">
        <v>196</v>
      </c>
      <c r="R42" s="7">
        <f>P42*Q42</f>
        <v>28.145600000000002</v>
      </c>
      <c r="S42" s="3"/>
      <c r="T42" s="3">
        <v>8.92</v>
      </c>
      <c r="U42" s="3" t="s">
        <v>93</v>
      </c>
      <c r="V42" s="3">
        <v>2.4729999999999999</v>
      </c>
      <c r="W42" s="7">
        <v>96.97</v>
      </c>
      <c r="X42" s="7">
        <f>V42*W42</f>
        <v>239.80680999999998</v>
      </c>
      <c r="Y42" s="7"/>
      <c r="Z42" s="7"/>
      <c r="AA42" s="12"/>
      <c r="AB42" s="12"/>
      <c r="AC42" s="12"/>
    </row>
    <row r="43" spans="1:29" x14ac:dyDescent="0.25">
      <c r="A43" s="3"/>
      <c r="B43" s="3" t="s">
        <v>121</v>
      </c>
      <c r="C43" s="3"/>
      <c r="D43" s="3"/>
      <c r="E43" s="12"/>
      <c r="F43" s="12"/>
      <c r="G43" s="3"/>
      <c r="H43" s="3" t="s">
        <v>122</v>
      </c>
      <c r="I43" s="3"/>
      <c r="J43" s="3">
        <v>13.3185</v>
      </c>
      <c r="K43" s="7">
        <v>1325</v>
      </c>
      <c r="L43" s="7">
        <f t="shared" ref="L43:L48" si="10">J43*K43</f>
        <v>17647.012500000001</v>
      </c>
      <c r="M43" s="3"/>
      <c r="N43" s="3"/>
      <c r="O43" s="3"/>
      <c r="P43" s="3"/>
      <c r="Q43" s="7"/>
      <c r="R43" s="7"/>
      <c r="S43" s="3"/>
      <c r="T43" s="3"/>
      <c r="U43" s="3" t="s">
        <v>122</v>
      </c>
      <c r="V43" s="3">
        <v>0.51270000000000004</v>
      </c>
      <c r="W43" s="7">
        <v>96.97</v>
      </c>
      <c r="X43" s="7">
        <f t="shared" ref="X43:X47" si="11">V43*W43</f>
        <v>49.716519000000005</v>
      </c>
      <c r="Y43" s="7"/>
      <c r="Z43" s="7"/>
      <c r="AA43" s="12"/>
      <c r="AB43" s="12"/>
      <c r="AC43" s="12"/>
    </row>
    <row r="44" spans="1:29" x14ac:dyDescent="0.25">
      <c r="A44" s="3"/>
      <c r="B44" s="3" t="s">
        <v>123</v>
      </c>
      <c r="C44" s="3"/>
      <c r="D44" s="3"/>
      <c r="E44" s="12"/>
      <c r="F44" s="12"/>
      <c r="G44" s="3"/>
      <c r="H44" s="3" t="s">
        <v>100</v>
      </c>
      <c r="I44" s="3"/>
      <c r="J44" s="3">
        <v>6.7039999999999997</v>
      </c>
      <c r="K44" s="7">
        <v>1159</v>
      </c>
      <c r="L44" s="7">
        <f t="shared" si="10"/>
        <v>7769.9359999999997</v>
      </c>
      <c r="M44" s="3"/>
      <c r="N44" s="3"/>
      <c r="O44" s="3"/>
      <c r="P44" s="3"/>
      <c r="Q44" s="7"/>
      <c r="R44" s="7"/>
      <c r="S44" s="3"/>
      <c r="T44" s="3"/>
      <c r="U44" s="3" t="s">
        <v>100</v>
      </c>
      <c r="V44" s="3">
        <v>0.6149</v>
      </c>
      <c r="W44" s="7">
        <v>96.97</v>
      </c>
      <c r="X44" s="7">
        <f t="shared" si="11"/>
        <v>59.626852999999997</v>
      </c>
      <c r="Y44" s="7"/>
      <c r="Z44" s="7"/>
      <c r="AA44" s="12"/>
      <c r="AB44" s="12"/>
      <c r="AC44" s="12"/>
    </row>
    <row r="45" spans="1:29" x14ac:dyDescent="0.25">
      <c r="A45" s="3"/>
      <c r="B45" s="3"/>
      <c r="C45" s="3"/>
      <c r="D45" s="3"/>
      <c r="E45" s="12"/>
      <c r="F45" s="12"/>
      <c r="G45" s="3"/>
      <c r="H45" s="3" t="s">
        <v>101</v>
      </c>
      <c r="I45" s="3"/>
      <c r="J45" s="3">
        <v>0.86250000000000004</v>
      </c>
      <c r="K45" s="7">
        <v>856</v>
      </c>
      <c r="L45" s="7">
        <f t="shared" si="10"/>
        <v>738.30000000000007</v>
      </c>
      <c r="M45" s="3"/>
      <c r="N45" s="3"/>
      <c r="O45" s="3"/>
      <c r="P45" s="3"/>
      <c r="Q45" s="7"/>
      <c r="R45" s="7"/>
      <c r="S45" s="3"/>
      <c r="T45" s="3"/>
      <c r="U45" s="3" t="s">
        <v>96</v>
      </c>
      <c r="V45" s="3">
        <v>2.9754</v>
      </c>
      <c r="W45" s="7">
        <v>96.97</v>
      </c>
      <c r="X45" s="7">
        <f t="shared" si="11"/>
        <v>288.52453800000001</v>
      </c>
      <c r="Y45" s="7"/>
      <c r="Z45" s="7"/>
      <c r="AA45" s="12"/>
      <c r="AB45" s="12"/>
      <c r="AC45" s="12"/>
    </row>
    <row r="46" spans="1:29" x14ac:dyDescent="0.25">
      <c r="A46" s="3"/>
      <c r="B46" s="3"/>
      <c r="C46" s="3"/>
      <c r="D46" s="3"/>
      <c r="E46" s="12"/>
      <c r="F46" s="12"/>
      <c r="G46" s="3"/>
      <c r="H46" s="3" t="s">
        <v>96</v>
      </c>
      <c r="I46" s="3"/>
      <c r="J46" s="3">
        <v>50.859499999999997</v>
      </c>
      <c r="K46" s="7">
        <v>1077</v>
      </c>
      <c r="L46" s="7">
        <f t="shared" si="10"/>
        <v>54775.681499999999</v>
      </c>
      <c r="M46" s="3"/>
      <c r="N46" s="3"/>
      <c r="O46" s="3"/>
      <c r="P46" s="3"/>
      <c r="Q46" s="7"/>
      <c r="R46" s="7"/>
      <c r="S46" s="3"/>
      <c r="T46" s="4"/>
      <c r="U46" s="3" t="s">
        <v>59</v>
      </c>
      <c r="V46" s="3">
        <v>0.16889999999999999</v>
      </c>
      <c r="W46" s="7">
        <v>96.97</v>
      </c>
      <c r="X46" s="7">
        <f t="shared" si="11"/>
        <v>16.378232999999998</v>
      </c>
      <c r="Y46" s="7"/>
      <c r="Z46" s="7"/>
      <c r="AA46" s="12"/>
      <c r="AB46" s="12"/>
      <c r="AC46" s="12"/>
    </row>
    <row r="47" spans="1:29" x14ac:dyDescent="0.25">
      <c r="A47" s="3"/>
      <c r="B47" s="3"/>
      <c r="C47" s="3"/>
      <c r="D47" s="3"/>
      <c r="E47" s="12"/>
      <c r="F47" s="12"/>
      <c r="G47" s="3"/>
      <c r="H47" s="3" t="s">
        <v>59</v>
      </c>
      <c r="I47" s="3"/>
      <c r="J47" s="3">
        <v>0.85809999999999997</v>
      </c>
      <c r="K47" s="7">
        <v>718</v>
      </c>
      <c r="L47" s="7">
        <f t="shared" si="10"/>
        <v>616.11580000000004</v>
      </c>
      <c r="M47" s="3"/>
      <c r="N47" s="3"/>
      <c r="O47" s="3"/>
      <c r="P47" s="3"/>
      <c r="Q47" s="7"/>
      <c r="R47" s="7"/>
      <c r="S47" s="3"/>
      <c r="T47" s="3"/>
      <c r="U47" s="3" t="s">
        <v>63</v>
      </c>
      <c r="V47" s="3">
        <v>2.1751</v>
      </c>
      <c r="W47" s="7">
        <v>96.97</v>
      </c>
      <c r="X47" s="7">
        <f t="shared" si="11"/>
        <v>210.91944699999999</v>
      </c>
      <c r="Y47" s="7"/>
      <c r="Z47" s="7"/>
      <c r="AA47" s="12"/>
      <c r="AB47" s="12"/>
      <c r="AC47" s="12"/>
    </row>
    <row r="48" spans="1:29" x14ac:dyDescent="0.25">
      <c r="A48" s="3"/>
      <c r="B48" s="3"/>
      <c r="C48" s="3"/>
      <c r="D48" s="3"/>
      <c r="E48" s="12"/>
      <c r="F48" s="12"/>
      <c r="G48" s="3"/>
      <c r="H48" s="3" t="s">
        <v>63</v>
      </c>
      <c r="I48" s="3"/>
      <c r="J48" s="3">
        <v>4.0446999999999997</v>
      </c>
      <c r="K48" s="7">
        <v>386</v>
      </c>
      <c r="L48" s="7">
        <f t="shared" si="10"/>
        <v>1561.2541999999999</v>
      </c>
      <c r="M48" s="3"/>
      <c r="N48" s="3"/>
      <c r="O48" s="3"/>
      <c r="P48" s="3"/>
      <c r="Q48" s="7"/>
      <c r="R48" s="7"/>
      <c r="S48" s="3"/>
      <c r="T48" s="3"/>
      <c r="U48" s="3"/>
      <c r="V48" s="3"/>
      <c r="W48" s="7"/>
      <c r="X48" s="7"/>
      <c r="Y48" s="7"/>
      <c r="Z48" s="7"/>
      <c r="AA48" s="12"/>
      <c r="AB48" s="12"/>
      <c r="AC48" s="12"/>
    </row>
    <row r="49" spans="1:30" x14ac:dyDescent="0.25">
      <c r="A49" s="3"/>
      <c r="B49" s="3"/>
      <c r="C49" s="3"/>
      <c r="D49" s="3"/>
      <c r="E49" s="12"/>
      <c r="F49" s="12"/>
      <c r="G49" s="3"/>
      <c r="H49" s="3"/>
      <c r="I49" s="3"/>
      <c r="J49" s="3">
        <f>SUM(J42:J48)</f>
        <v>142.93639999999999</v>
      </c>
      <c r="K49" s="7"/>
      <c r="L49" s="7">
        <f>SUM(L42:L48)</f>
        <v>162721.5091</v>
      </c>
      <c r="M49" s="3"/>
      <c r="N49" s="3"/>
      <c r="O49" s="3"/>
      <c r="P49" s="3">
        <v>0.14360000000000001</v>
      </c>
      <c r="Q49" s="7"/>
      <c r="R49" s="7">
        <v>28.15</v>
      </c>
      <c r="S49" s="3"/>
      <c r="T49" s="3"/>
      <c r="U49" s="3"/>
      <c r="V49" s="3">
        <f>SUM(V42:V47)</f>
        <v>8.92</v>
      </c>
      <c r="W49" s="7"/>
      <c r="X49" s="7">
        <f>SUM(X42:X47)</f>
        <v>864.97239999999999</v>
      </c>
      <c r="Y49" s="7"/>
      <c r="Z49" s="7">
        <f>L49+R49+X49</f>
        <v>163614.63149999999</v>
      </c>
      <c r="AA49" s="12">
        <v>163600</v>
      </c>
      <c r="AB49" s="12">
        <v>168600</v>
      </c>
      <c r="AC49" s="12">
        <f>AA49-AB49</f>
        <v>-5000</v>
      </c>
    </row>
    <row r="50" spans="1:30" s="4" customFormat="1" x14ac:dyDescent="0.25">
      <c r="A50" s="29"/>
      <c r="B50" s="29"/>
      <c r="C50" s="29"/>
      <c r="D50" s="29"/>
      <c r="E50" s="33"/>
      <c r="F50" s="33"/>
      <c r="G50" s="29"/>
      <c r="H50" s="29"/>
      <c r="I50" s="29"/>
      <c r="J50" s="29"/>
      <c r="K50" s="19"/>
      <c r="L50" s="19"/>
      <c r="M50" s="29"/>
      <c r="N50" s="29"/>
      <c r="O50" s="29"/>
      <c r="P50" s="29"/>
      <c r="Q50" s="19"/>
      <c r="R50" s="19"/>
      <c r="S50" s="29"/>
      <c r="T50" s="29"/>
      <c r="U50" s="29"/>
      <c r="V50" s="29"/>
      <c r="W50" s="19"/>
      <c r="X50" s="19"/>
      <c r="Y50" s="19"/>
      <c r="Z50" s="19"/>
      <c r="AA50" s="33"/>
      <c r="AB50" s="33"/>
      <c r="AC50" s="33"/>
    </row>
    <row r="51" spans="1:30" x14ac:dyDescent="0.25">
      <c r="A51" s="3" t="s">
        <v>124</v>
      </c>
      <c r="B51" s="3" t="s">
        <v>125</v>
      </c>
      <c r="C51" s="3" t="s">
        <v>105</v>
      </c>
      <c r="D51" s="3">
        <v>148</v>
      </c>
      <c r="E51" s="12">
        <v>134400</v>
      </c>
      <c r="F51" s="12"/>
      <c r="G51" s="3">
        <v>112.12779999999999</v>
      </c>
      <c r="H51" s="3" t="s">
        <v>93</v>
      </c>
      <c r="I51" s="3"/>
      <c r="J51" s="3">
        <v>59.746299999999998</v>
      </c>
      <c r="K51" s="7">
        <v>1201</v>
      </c>
      <c r="L51" s="7">
        <f>J51*K51</f>
        <v>71755.306299999997</v>
      </c>
      <c r="M51" s="3"/>
      <c r="N51" s="3"/>
      <c r="O51" s="3"/>
      <c r="P51" s="3"/>
      <c r="Q51" s="7"/>
      <c r="R51" s="7"/>
      <c r="S51" s="3"/>
      <c r="T51" s="3">
        <v>35.872199999999999</v>
      </c>
      <c r="U51" s="3" t="s">
        <v>93</v>
      </c>
      <c r="V51" s="3">
        <v>14.5847</v>
      </c>
      <c r="W51" s="7">
        <v>96.97</v>
      </c>
      <c r="X51" s="7">
        <f>V51*W51</f>
        <v>1414.2783589999999</v>
      </c>
      <c r="Y51" s="7"/>
      <c r="Z51" s="7"/>
      <c r="AA51" s="12"/>
      <c r="AB51" s="12"/>
      <c r="AC51" s="12"/>
    </row>
    <row r="52" spans="1:30" x14ac:dyDescent="0.25">
      <c r="A52" s="3"/>
      <c r="B52" s="3" t="s">
        <v>121</v>
      </c>
      <c r="C52" s="3"/>
      <c r="D52" s="3"/>
      <c r="E52" s="12"/>
      <c r="F52" s="12"/>
      <c r="G52" s="3"/>
      <c r="H52" s="3" t="s">
        <v>122</v>
      </c>
      <c r="I52" s="3"/>
      <c r="J52" s="3">
        <v>8.2811000000000003</v>
      </c>
      <c r="K52" s="7">
        <v>1325</v>
      </c>
      <c r="L52" s="7">
        <f t="shared" ref="L52:L55" si="12">J52*K52</f>
        <v>10972.4575</v>
      </c>
      <c r="M52" s="3"/>
      <c r="N52" s="3"/>
      <c r="O52" s="3"/>
      <c r="P52" s="3"/>
      <c r="Q52" s="7"/>
      <c r="R52" s="7"/>
      <c r="S52" s="3"/>
      <c r="T52" s="3"/>
      <c r="U52" s="3" t="s">
        <v>122</v>
      </c>
      <c r="V52" s="3">
        <v>1.4208000000000001</v>
      </c>
      <c r="W52" s="7">
        <v>96.97</v>
      </c>
      <c r="X52" s="7">
        <f t="shared" ref="X52:X55" si="13">V52*W52</f>
        <v>137.77497600000001</v>
      </c>
      <c r="Y52" s="7"/>
      <c r="Z52" s="7"/>
      <c r="AA52" s="12"/>
      <c r="AB52" s="12"/>
      <c r="AC52" s="12"/>
    </row>
    <row r="53" spans="1:30" x14ac:dyDescent="0.25">
      <c r="A53" s="3"/>
      <c r="B53" s="3" t="s">
        <v>123</v>
      </c>
      <c r="C53" s="3"/>
      <c r="D53" s="3"/>
      <c r="E53" s="12"/>
      <c r="F53" s="12"/>
      <c r="G53" s="3"/>
      <c r="H53" s="3" t="s">
        <v>101</v>
      </c>
      <c r="I53" s="3"/>
      <c r="J53" s="3">
        <v>2.1865000000000001</v>
      </c>
      <c r="K53" s="7">
        <v>856</v>
      </c>
      <c r="L53" s="7">
        <f t="shared" si="12"/>
        <v>1871.644</v>
      </c>
      <c r="M53" s="3"/>
      <c r="N53" s="3"/>
      <c r="O53" s="3"/>
      <c r="P53" s="3"/>
      <c r="Q53" s="7"/>
      <c r="R53" s="7"/>
      <c r="S53" s="3"/>
      <c r="T53" s="3"/>
      <c r="U53" s="3" t="s">
        <v>101</v>
      </c>
      <c r="V53" s="3">
        <v>3.8473000000000002</v>
      </c>
      <c r="W53" s="7">
        <v>96.97</v>
      </c>
      <c r="X53" s="7">
        <f t="shared" si="13"/>
        <v>373.07268099999999</v>
      </c>
      <c r="Y53" s="7"/>
      <c r="Z53" s="7"/>
      <c r="AA53" s="12"/>
      <c r="AB53" s="12"/>
      <c r="AC53" s="12"/>
    </row>
    <row r="54" spans="1:30" x14ac:dyDescent="0.25">
      <c r="A54" s="3"/>
      <c r="B54" s="3"/>
      <c r="C54" s="3"/>
      <c r="D54" s="3"/>
      <c r="E54" s="12"/>
      <c r="F54" s="12"/>
      <c r="G54" s="3"/>
      <c r="H54" s="3" t="s">
        <v>96</v>
      </c>
      <c r="I54" s="3"/>
      <c r="J54" s="3">
        <v>37.535499999999999</v>
      </c>
      <c r="K54" s="7">
        <v>1077</v>
      </c>
      <c r="L54" s="7">
        <f t="shared" si="12"/>
        <v>40425.733500000002</v>
      </c>
      <c r="M54" s="3"/>
      <c r="N54" s="3"/>
      <c r="O54" s="3"/>
      <c r="P54" s="3"/>
      <c r="Q54" s="7"/>
      <c r="R54" s="7"/>
      <c r="S54" s="3"/>
      <c r="T54" s="3"/>
      <c r="U54" s="3" t="s">
        <v>96</v>
      </c>
      <c r="V54" s="3">
        <v>6.8116000000000003</v>
      </c>
      <c r="W54" s="7">
        <v>96.97</v>
      </c>
      <c r="X54" s="7">
        <f t="shared" si="13"/>
        <v>660.52085199999999</v>
      </c>
      <c r="Y54" s="7"/>
      <c r="Z54" s="7"/>
      <c r="AA54" s="12"/>
      <c r="AB54" s="12"/>
      <c r="AC54" s="12"/>
    </row>
    <row r="55" spans="1:30" x14ac:dyDescent="0.25">
      <c r="A55" s="3"/>
      <c r="B55" s="3"/>
      <c r="C55" s="3"/>
      <c r="D55" s="3"/>
      <c r="E55" s="12"/>
      <c r="F55" s="12"/>
      <c r="G55" s="3"/>
      <c r="H55" s="3" t="s">
        <v>63</v>
      </c>
      <c r="I55" s="3"/>
      <c r="J55" s="3">
        <v>4.3784000000000001</v>
      </c>
      <c r="K55" s="7">
        <v>386</v>
      </c>
      <c r="L55" s="7">
        <f t="shared" si="12"/>
        <v>1690.0624</v>
      </c>
      <c r="M55" s="3"/>
      <c r="N55" s="3"/>
      <c r="O55" s="3"/>
      <c r="P55" s="3"/>
      <c r="Q55" s="7"/>
      <c r="R55" s="7"/>
      <c r="S55" s="3"/>
      <c r="T55" s="3"/>
      <c r="U55" s="3" t="s">
        <v>63</v>
      </c>
      <c r="V55" s="3">
        <v>9.2078000000000007</v>
      </c>
      <c r="W55" s="7">
        <v>96.97</v>
      </c>
      <c r="X55" s="7">
        <f t="shared" si="13"/>
        <v>892.88036600000009</v>
      </c>
      <c r="Y55" s="7"/>
      <c r="Z55" s="7"/>
      <c r="AA55" s="12"/>
      <c r="AB55" s="12"/>
      <c r="AC55" s="12"/>
    </row>
    <row r="56" spans="1:30" x14ac:dyDescent="0.25">
      <c r="A56" s="3"/>
      <c r="B56" s="3"/>
      <c r="C56" s="3"/>
      <c r="D56" s="3"/>
      <c r="E56" s="12"/>
      <c r="F56" s="12"/>
      <c r="G56" s="3"/>
      <c r="H56" s="3"/>
      <c r="I56" s="3"/>
      <c r="J56" s="3">
        <f>SUM(J51:J55)</f>
        <v>112.12779999999999</v>
      </c>
      <c r="K56" s="7"/>
      <c r="L56" s="7">
        <f>SUM(L51:L55)</f>
        <v>126715.2037</v>
      </c>
      <c r="M56" s="3"/>
      <c r="N56" s="3"/>
      <c r="O56" s="3"/>
      <c r="P56" s="3"/>
      <c r="Q56" s="7"/>
      <c r="R56" s="7"/>
      <c r="S56" s="3"/>
      <c r="T56" s="3"/>
      <c r="U56" s="3"/>
      <c r="V56" s="3">
        <f>SUM(V51:V55)</f>
        <v>35.872199999999999</v>
      </c>
      <c r="W56" s="7"/>
      <c r="X56" s="7">
        <f>SUM(X51:X55)</f>
        <v>3478.5272340000001</v>
      </c>
      <c r="Y56" s="7"/>
      <c r="Z56" s="7">
        <f>L56+X56</f>
        <v>130193.73093399999</v>
      </c>
      <c r="AA56" s="12">
        <v>130200</v>
      </c>
      <c r="AB56" s="12">
        <v>134400</v>
      </c>
      <c r="AC56" s="12">
        <f>AA56-AB56</f>
        <v>-4200</v>
      </c>
    </row>
    <row r="57" spans="1:30" x14ac:dyDescent="0.25">
      <c r="A57" s="29"/>
      <c r="B57" s="29"/>
      <c r="C57" s="29"/>
      <c r="D57" s="29"/>
      <c r="E57" s="33"/>
      <c r="F57" s="33"/>
      <c r="G57" s="29"/>
      <c r="H57" s="29"/>
      <c r="I57" s="29"/>
      <c r="J57" s="29"/>
      <c r="K57" s="19"/>
      <c r="L57" s="19"/>
      <c r="M57" s="29"/>
      <c r="N57" s="29"/>
      <c r="O57" s="29"/>
      <c r="P57" s="29"/>
      <c r="Q57" s="19"/>
      <c r="R57" s="19"/>
      <c r="S57" s="29"/>
      <c r="T57" s="29"/>
      <c r="U57" s="29"/>
      <c r="V57" s="29"/>
      <c r="W57" s="19"/>
      <c r="X57" s="19"/>
      <c r="Y57" s="19"/>
      <c r="Z57" s="19"/>
      <c r="AA57" s="33"/>
      <c r="AB57" s="33"/>
      <c r="AC57" s="33"/>
      <c r="AD57" s="4"/>
    </row>
    <row r="58" spans="1:30" x14ac:dyDescent="0.25">
      <c r="A58" s="3" t="s">
        <v>126</v>
      </c>
      <c r="B58" s="3" t="s">
        <v>127</v>
      </c>
      <c r="C58" s="3" t="s">
        <v>105</v>
      </c>
      <c r="D58" s="3">
        <v>160</v>
      </c>
      <c r="E58" s="12">
        <v>140300</v>
      </c>
      <c r="F58" s="12"/>
      <c r="G58" s="3">
        <v>140.4333</v>
      </c>
      <c r="H58" s="3" t="s">
        <v>93</v>
      </c>
      <c r="I58" s="3"/>
      <c r="J58" s="3">
        <v>3.1960999999999999</v>
      </c>
      <c r="K58" s="7">
        <v>1201</v>
      </c>
      <c r="L58" s="7">
        <f>J58*K58</f>
        <v>3838.5160999999998</v>
      </c>
      <c r="M58" s="3"/>
      <c r="N58" s="3"/>
      <c r="O58" s="3"/>
      <c r="P58" s="3"/>
      <c r="Q58" s="7"/>
      <c r="R58" s="7"/>
      <c r="S58" s="3"/>
      <c r="T58" s="3">
        <v>19.566700000000001</v>
      </c>
      <c r="U58" s="3" t="s">
        <v>93</v>
      </c>
      <c r="V58" s="3">
        <v>0.4451</v>
      </c>
      <c r="W58" s="7">
        <v>96.97</v>
      </c>
      <c r="X58" s="7">
        <f>V58*W58</f>
        <v>43.161346999999999</v>
      </c>
      <c r="Y58" s="7"/>
      <c r="Z58" s="7"/>
      <c r="AA58" s="12"/>
      <c r="AB58" s="12"/>
      <c r="AC58" s="12"/>
      <c r="AD58" s="4"/>
    </row>
    <row r="59" spans="1:30" x14ac:dyDescent="0.25">
      <c r="A59" s="3"/>
      <c r="B59" s="3"/>
      <c r="C59" s="3"/>
      <c r="D59" s="3"/>
      <c r="E59" s="12"/>
      <c r="F59" s="12"/>
      <c r="G59" s="3"/>
      <c r="H59" s="3" t="s">
        <v>97</v>
      </c>
      <c r="I59" s="3"/>
      <c r="J59" s="3">
        <v>8.0038999999999998</v>
      </c>
      <c r="K59" s="7">
        <v>897</v>
      </c>
      <c r="L59" s="7">
        <f t="shared" ref="L59:L63" si="14">J59*K59</f>
        <v>7179.4983000000002</v>
      </c>
      <c r="M59" s="3"/>
      <c r="N59" s="3"/>
      <c r="O59" s="3"/>
      <c r="P59" s="3"/>
      <c r="Q59" s="7"/>
      <c r="R59" s="7"/>
      <c r="S59" s="3"/>
      <c r="T59" s="3"/>
      <c r="U59" s="3" t="s">
        <v>97</v>
      </c>
      <c r="V59" s="3">
        <v>2.2747000000000002</v>
      </c>
      <c r="W59" s="7">
        <v>96.97</v>
      </c>
      <c r="X59" s="7">
        <f t="shared" ref="X59:X63" si="15">V59*W59</f>
        <v>220.57765900000001</v>
      </c>
      <c r="Y59" s="7"/>
      <c r="Z59" s="7"/>
      <c r="AA59" s="12"/>
      <c r="AB59" s="12"/>
      <c r="AC59" s="12"/>
      <c r="AD59" s="4"/>
    </row>
    <row r="60" spans="1:30" x14ac:dyDescent="0.25">
      <c r="A60" s="3"/>
      <c r="B60" s="3"/>
      <c r="C60" s="3"/>
      <c r="D60" s="3"/>
      <c r="E60" s="12"/>
      <c r="F60" s="12"/>
      <c r="G60" s="3"/>
      <c r="H60" s="3" t="s">
        <v>122</v>
      </c>
      <c r="I60" s="3"/>
      <c r="J60" s="3">
        <v>29.4587</v>
      </c>
      <c r="K60" s="7">
        <v>1325</v>
      </c>
      <c r="L60" s="7">
        <f t="shared" si="14"/>
        <v>39032.777500000004</v>
      </c>
      <c r="M60" s="3"/>
      <c r="N60" s="3"/>
      <c r="O60" s="3"/>
      <c r="P60" s="3"/>
      <c r="Q60" s="7"/>
      <c r="R60" s="7"/>
      <c r="S60" s="3"/>
      <c r="T60" s="3"/>
      <c r="U60" s="3" t="s">
        <v>122</v>
      </c>
      <c r="V60" s="3">
        <v>1.1198999999999999</v>
      </c>
      <c r="W60" s="7">
        <v>96.97</v>
      </c>
      <c r="X60" s="7">
        <f t="shared" si="15"/>
        <v>108.59670299999999</v>
      </c>
      <c r="Y60" s="7"/>
      <c r="Z60" s="7"/>
      <c r="AA60" s="12"/>
      <c r="AB60" s="12"/>
      <c r="AC60" s="12"/>
      <c r="AD60" s="4"/>
    </row>
    <row r="61" spans="1:30" x14ac:dyDescent="0.25">
      <c r="A61" s="3"/>
      <c r="B61" s="3"/>
      <c r="C61" s="3"/>
      <c r="D61" s="3"/>
      <c r="E61" s="12"/>
      <c r="F61" s="12"/>
      <c r="G61" s="3"/>
      <c r="H61" s="3" t="s">
        <v>101</v>
      </c>
      <c r="I61" s="3"/>
      <c r="J61" s="3">
        <v>12.0261</v>
      </c>
      <c r="K61" s="7">
        <v>856</v>
      </c>
      <c r="L61" s="7">
        <f t="shared" si="14"/>
        <v>10294.3416</v>
      </c>
      <c r="M61" s="3"/>
      <c r="N61" s="3"/>
      <c r="O61" s="3"/>
      <c r="P61" s="3"/>
      <c r="Q61" s="7"/>
      <c r="R61" s="7"/>
      <c r="S61" s="3"/>
      <c r="T61" s="3"/>
      <c r="U61" s="3" t="s">
        <v>101</v>
      </c>
      <c r="V61" s="3">
        <v>0.34350000000000003</v>
      </c>
      <c r="W61" s="7">
        <v>96.97</v>
      </c>
      <c r="X61" s="7">
        <f t="shared" si="15"/>
        <v>33.309195000000003</v>
      </c>
      <c r="Y61" s="7"/>
      <c r="Z61" s="7"/>
      <c r="AA61" s="12"/>
      <c r="AB61" s="12"/>
      <c r="AC61" s="12"/>
      <c r="AD61" s="4"/>
    </row>
    <row r="62" spans="1:30" x14ac:dyDescent="0.25">
      <c r="A62" s="3"/>
      <c r="B62" s="3"/>
      <c r="C62" s="3"/>
      <c r="D62" s="3"/>
      <c r="E62" s="12"/>
      <c r="F62" s="12"/>
      <c r="G62" s="3"/>
      <c r="H62" s="3" t="s">
        <v>102</v>
      </c>
      <c r="I62" s="3"/>
      <c r="J62" s="3">
        <v>34.493099999999998</v>
      </c>
      <c r="K62" s="7">
        <v>635</v>
      </c>
      <c r="L62" s="7">
        <f t="shared" si="14"/>
        <v>21903.1185</v>
      </c>
      <c r="M62" s="3"/>
      <c r="N62" s="3"/>
      <c r="O62" s="3"/>
      <c r="P62" s="3"/>
      <c r="Q62" s="7"/>
      <c r="R62" s="7"/>
      <c r="S62" s="3"/>
      <c r="T62" s="3"/>
      <c r="U62" s="3" t="s">
        <v>102</v>
      </c>
      <c r="V62" s="3">
        <v>0.14979999999999999</v>
      </c>
      <c r="W62" s="7">
        <v>96.97</v>
      </c>
      <c r="X62" s="7">
        <f t="shared" si="15"/>
        <v>14.526105999999999</v>
      </c>
      <c r="Y62" s="7"/>
      <c r="Z62" s="7"/>
      <c r="AA62" s="12"/>
      <c r="AB62" s="12"/>
      <c r="AC62" s="12"/>
    </row>
    <row r="63" spans="1:30" x14ac:dyDescent="0.25">
      <c r="A63" s="3"/>
      <c r="B63" s="3"/>
      <c r="C63" s="3"/>
      <c r="D63" s="3"/>
      <c r="E63" s="12"/>
      <c r="F63" s="12"/>
      <c r="G63" s="3"/>
      <c r="H63" s="3" t="s">
        <v>96</v>
      </c>
      <c r="I63" s="3"/>
      <c r="J63" s="3">
        <v>53.255400000000002</v>
      </c>
      <c r="K63" s="7">
        <v>1077</v>
      </c>
      <c r="L63" s="7">
        <f t="shared" si="14"/>
        <v>57356.065800000004</v>
      </c>
      <c r="M63" s="3"/>
      <c r="N63" s="3"/>
      <c r="O63" s="3"/>
      <c r="P63" s="3"/>
      <c r="Q63" s="7"/>
      <c r="R63" s="7"/>
      <c r="S63" s="3"/>
      <c r="T63" s="3"/>
      <c r="U63" s="3" t="s">
        <v>96</v>
      </c>
      <c r="V63" s="3">
        <v>15.233700000000001</v>
      </c>
      <c r="W63" s="7">
        <v>96.97</v>
      </c>
      <c r="X63" s="7">
        <f t="shared" si="15"/>
        <v>1477.2118890000002</v>
      </c>
      <c r="Y63" s="7"/>
      <c r="Z63" s="7"/>
      <c r="AA63" s="12"/>
      <c r="AB63" s="12"/>
      <c r="AC63" s="12"/>
    </row>
    <row r="64" spans="1:30" x14ac:dyDescent="0.25">
      <c r="A64" s="3"/>
      <c r="B64" s="3"/>
      <c r="C64" s="3"/>
      <c r="D64" s="3"/>
      <c r="E64" s="12"/>
      <c r="F64" s="12"/>
      <c r="G64" s="3"/>
      <c r="H64" s="3"/>
      <c r="I64" s="3"/>
      <c r="J64" s="3">
        <f>SUM(J58:J63)</f>
        <v>140.4333</v>
      </c>
      <c r="K64" s="7"/>
      <c r="L64" s="7">
        <f>SUM(L58:L63)</f>
        <v>139604.31780000002</v>
      </c>
      <c r="M64" s="3"/>
      <c r="N64" s="3"/>
      <c r="O64" s="3"/>
      <c r="P64" s="3"/>
      <c r="Q64" s="7"/>
      <c r="R64" s="7"/>
      <c r="S64" s="3"/>
      <c r="T64" s="3"/>
      <c r="U64" s="3"/>
      <c r="V64" s="3">
        <f>SUM(V58:V63)</f>
        <v>19.566700000000001</v>
      </c>
      <c r="W64" s="7"/>
      <c r="X64" s="7">
        <f>SUM(X58:X63)</f>
        <v>1897.3828990000002</v>
      </c>
      <c r="Y64" s="7"/>
      <c r="Z64" s="7">
        <f>L64+X64</f>
        <v>141501.70069900001</v>
      </c>
      <c r="AA64" s="12">
        <v>141500</v>
      </c>
      <c r="AB64" s="12">
        <v>140300</v>
      </c>
      <c r="AC64" s="12">
        <f>AA64-AB64</f>
        <v>1200</v>
      </c>
    </row>
    <row r="65" spans="1:29" x14ac:dyDescent="0.25">
      <c r="A65" s="29"/>
      <c r="B65" s="29"/>
      <c r="C65" s="29"/>
      <c r="D65" s="29"/>
      <c r="E65" s="33"/>
      <c r="F65" s="33"/>
      <c r="G65" s="29"/>
      <c r="H65" s="29"/>
      <c r="I65" s="29"/>
      <c r="J65" s="29"/>
      <c r="K65" s="19"/>
      <c r="L65" s="19"/>
      <c r="M65" s="29"/>
      <c r="N65" s="29"/>
      <c r="O65" s="29"/>
      <c r="P65" s="29"/>
      <c r="Q65" s="19"/>
      <c r="R65" s="19"/>
      <c r="S65" s="29"/>
      <c r="T65" s="29"/>
      <c r="U65" s="29"/>
      <c r="V65" s="29"/>
      <c r="W65" s="19"/>
      <c r="X65" s="19"/>
      <c r="Y65" s="19"/>
      <c r="Z65" s="19"/>
      <c r="AA65" s="33"/>
      <c r="AB65" s="33"/>
      <c r="AC65" s="33"/>
    </row>
    <row r="66" spans="1:29" x14ac:dyDescent="0.25">
      <c r="A66" s="3" t="s">
        <v>36</v>
      </c>
      <c r="B66" s="3"/>
      <c r="C66" s="3"/>
      <c r="D66" s="3"/>
      <c r="E66" s="12"/>
      <c r="F66" s="12"/>
      <c r="G66" s="3"/>
      <c r="H66" s="3"/>
      <c r="I66" s="3"/>
      <c r="J66" s="3"/>
      <c r="K66" s="7"/>
      <c r="L66" s="7"/>
      <c r="M66" s="3"/>
      <c r="N66" s="3"/>
      <c r="O66" s="3"/>
      <c r="P66" s="3"/>
      <c r="Q66" s="7"/>
      <c r="R66" s="7"/>
      <c r="S66" s="3"/>
      <c r="T66" s="3"/>
      <c r="U66" s="3"/>
      <c r="V66" s="3"/>
      <c r="W66" s="7"/>
      <c r="X66" s="7"/>
      <c r="Y66" s="7"/>
      <c r="Z66" s="7"/>
      <c r="AA66" s="12"/>
      <c r="AB66" s="12"/>
      <c r="AC66" s="12"/>
    </row>
    <row r="67" spans="1:29" x14ac:dyDescent="0.25">
      <c r="A67" s="3" t="s">
        <v>19</v>
      </c>
      <c r="B67" s="3"/>
      <c r="C67" s="3"/>
      <c r="D67" s="3"/>
      <c r="E67" s="12"/>
      <c r="F67" s="12"/>
      <c r="G67" s="3"/>
      <c r="H67" s="3"/>
      <c r="I67" s="3"/>
      <c r="J67" s="3"/>
      <c r="K67" s="7"/>
      <c r="L67" s="7"/>
      <c r="M67" s="3"/>
      <c r="N67" s="3"/>
      <c r="O67" s="3"/>
      <c r="P67" s="3"/>
      <c r="Q67" s="7"/>
      <c r="R67" s="7"/>
      <c r="S67" s="3"/>
      <c r="T67" s="3"/>
      <c r="U67" s="3"/>
      <c r="V67" s="3"/>
      <c r="W67" s="7"/>
      <c r="X67" s="7"/>
      <c r="Y67" s="7"/>
      <c r="Z67" s="7"/>
      <c r="AA67" s="12"/>
      <c r="AB67" s="12"/>
      <c r="AC67" s="12">
        <f>SUM(AC7:AC65)</f>
        <v>7000</v>
      </c>
    </row>
    <row r="68" spans="1:29" x14ac:dyDescent="0.25">
      <c r="A68" s="3" t="s">
        <v>20</v>
      </c>
      <c r="B68" s="3"/>
      <c r="C68" s="3"/>
      <c r="D68" s="3"/>
      <c r="E68" s="12"/>
      <c r="F68" s="12"/>
      <c r="G68" s="3"/>
      <c r="H68" s="3"/>
      <c r="I68" s="3"/>
      <c r="J68" s="3"/>
      <c r="K68" s="7"/>
      <c r="L68" s="7"/>
      <c r="M68" s="3"/>
      <c r="N68" s="3"/>
      <c r="O68" s="3"/>
      <c r="P68" s="3"/>
      <c r="Q68" s="7"/>
      <c r="R68" s="7"/>
      <c r="S68" s="3"/>
      <c r="T68" s="3"/>
      <c r="U68" s="3"/>
      <c r="V68" s="3"/>
      <c r="W68" s="7"/>
      <c r="X68" s="7"/>
      <c r="Y68" s="7"/>
      <c r="Z68" s="7"/>
      <c r="AA68" s="12"/>
      <c r="AB68" s="12"/>
      <c r="AC68" s="12">
        <v>3500</v>
      </c>
    </row>
    <row r="69" spans="1:29" x14ac:dyDescent="0.25">
      <c r="A69" s="37" t="s">
        <v>21</v>
      </c>
      <c r="B69" s="3"/>
      <c r="C69" s="3"/>
      <c r="D69" s="3"/>
      <c r="E69" s="12"/>
      <c r="F69" s="12"/>
      <c r="G69" s="3"/>
      <c r="H69" s="3"/>
      <c r="I69" s="3"/>
      <c r="J69" s="3"/>
      <c r="K69" s="7"/>
      <c r="L69" s="7"/>
      <c r="M69" s="3"/>
      <c r="N69" s="3"/>
      <c r="O69" s="3"/>
      <c r="P69" s="3"/>
      <c r="Q69" s="7"/>
      <c r="R69" s="7"/>
      <c r="S69" s="3"/>
      <c r="T69" s="3"/>
      <c r="U69" s="3"/>
      <c r="V69" s="3"/>
      <c r="W69" s="7"/>
      <c r="X69" s="7"/>
      <c r="Y69" s="7"/>
      <c r="Z69" s="7"/>
      <c r="AA69" s="12"/>
      <c r="AB69" s="12"/>
      <c r="AC69" s="12">
        <v>350</v>
      </c>
    </row>
    <row r="70" spans="1:29" x14ac:dyDescent="0.25">
      <c r="A70" s="3" t="s">
        <v>22</v>
      </c>
      <c r="B70" s="3"/>
      <c r="C70" s="3"/>
      <c r="D70" s="3"/>
      <c r="E70" s="12"/>
      <c r="F70" s="12"/>
      <c r="G70" s="3"/>
      <c r="H70" s="3"/>
      <c r="I70" s="3"/>
      <c r="J70" s="3"/>
      <c r="K70" s="7"/>
      <c r="L70" s="7"/>
      <c r="M70" s="3"/>
      <c r="N70" s="3"/>
      <c r="O70" s="3"/>
      <c r="P70" s="3"/>
      <c r="Q70" s="7"/>
      <c r="R70" s="7"/>
      <c r="S70" s="3"/>
      <c r="T70" s="3"/>
      <c r="U70" s="3"/>
      <c r="V70" s="3"/>
      <c r="W70" s="7"/>
      <c r="X70" s="7"/>
      <c r="Y70" s="7"/>
      <c r="Z70" s="7"/>
      <c r="AA70" s="12"/>
      <c r="AB70" s="12"/>
      <c r="AC70" s="12">
        <f>AC69*0.20578</f>
        <v>72.022999999999996</v>
      </c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3"/>
      <c r="K71" s="7"/>
      <c r="L71" s="7"/>
      <c r="M71" s="3"/>
      <c r="N71" s="3"/>
      <c r="O71" s="3"/>
      <c r="P71" s="3"/>
      <c r="Q71" s="7"/>
      <c r="R71" s="7"/>
      <c r="S71" s="3"/>
      <c r="T71" s="3"/>
      <c r="U71" s="3"/>
      <c r="V71" s="3"/>
      <c r="W71" s="7"/>
      <c r="X71" s="7"/>
      <c r="Y71" s="7"/>
      <c r="Z71" s="7"/>
      <c r="AA71" s="12"/>
      <c r="AB71" s="12"/>
      <c r="AC71" s="12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3"/>
      <c r="K72" s="7"/>
      <c r="L72" s="7"/>
      <c r="M72" s="3"/>
      <c r="N72" s="3"/>
      <c r="O72" s="3"/>
      <c r="P72" s="3"/>
      <c r="Q72" s="7"/>
      <c r="R72" s="7"/>
      <c r="S72" s="3"/>
      <c r="T72" s="3"/>
      <c r="U72" s="3"/>
      <c r="V72" s="3"/>
      <c r="W72" s="7"/>
      <c r="X72" s="7"/>
      <c r="Y72" s="7"/>
      <c r="Z72" s="7"/>
      <c r="AA72" s="12"/>
      <c r="AB72" s="12"/>
      <c r="AC72" s="12"/>
    </row>
    <row r="73" spans="1:29" x14ac:dyDescent="0.25">
      <c r="A73" s="4"/>
      <c r="B73" s="4"/>
      <c r="C73" s="4"/>
      <c r="D73" s="4"/>
      <c r="E73" s="38"/>
      <c r="G73" s="4"/>
      <c r="H73" s="4"/>
      <c r="I73" s="4"/>
      <c r="J73" s="4"/>
      <c r="K73" s="13"/>
      <c r="L73" s="13"/>
      <c r="N73" s="4"/>
      <c r="O73" s="4"/>
      <c r="P73" s="4"/>
      <c r="Q73" s="13"/>
      <c r="R73" s="13"/>
      <c r="T73" s="4"/>
      <c r="U73" s="4"/>
      <c r="V73" s="4"/>
      <c r="W73" s="13"/>
      <c r="X73" s="13"/>
      <c r="Z73" s="13"/>
      <c r="AA73" s="38"/>
      <c r="AB73" s="38"/>
      <c r="AC73" s="38"/>
    </row>
    <row r="74" spans="1:29" x14ac:dyDescent="0.25">
      <c r="A74" s="4"/>
      <c r="B74" s="4"/>
      <c r="C74" s="4"/>
      <c r="D74" s="4"/>
      <c r="E74" s="38"/>
      <c r="G74" s="4"/>
      <c r="H74" s="4"/>
      <c r="I74" s="4"/>
      <c r="J74" s="4"/>
      <c r="K74" s="13"/>
      <c r="L74" s="13"/>
      <c r="N74" s="4"/>
      <c r="O74" s="4"/>
      <c r="P74" s="4"/>
      <c r="Q74" s="13"/>
      <c r="R74" s="13"/>
      <c r="T74" s="4"/>
      <c r="U74" s="4"/>
      <c r="V74" s="4"/>
      <c r="W74" s="13"/>
      <c r="X74" s="13"/>
      <c r="Z74" s="13"/>
      <c r="AA74" s="38"/>
      <c r="AB74" s="38"/>
      <c r="AC74" s="38"/>
    </row>
    <row r="75" spans="1:29" x14ac:dyDescent="0.25">
      <c r="A75" s="4"/>
      <c r="B75" s="4"/>
      <c r="C75" s="4"/>
      <c r="D75" s="4"/>
      <c r="E75" s="38"/>
      <c r="G75" s="4"/>
      <c r="H75" s="4"/>
      <c r="I75" s="4"/>
      <c r="J75" s="4"/>
      <c r="K75" s="13"/>
      <c r="L75" s="13"/>
      <c r="N75" s="4"/>
      <c r="O75" s="4"/>
      <c r="P75" s="4"/>
      <c r="Q75" s="13"/>
      <c r="R75" s="13"/>
      <c r="T75" s="4"/>
      <c r="U75" s="4"/>
      <c r="V75" s="4"/>
      <c r="W75" s="13"/>
      <c r="X75" s="13"/>
      <c r="Z75" s="13"/>
      <c r="AA75" s="38"/>
      <c r="AB75" s="38"/>
      <c r="AC75" s="38"/>
    </row>
    <row r="76" spans="1:29" x14ac:dyDescent="0.25">
      <c r="A76" s="4"/>
      <c r="B76" s="4"/>
      <c r="C76" s="4"/>
      <c r="D76" s="4"/>
      <c r="E76" s="38"/>
      <c r="G76" s="4"/>
      <c r="H76" s="4"/>
      <c r="I76" s="4"/>
      <c r="J76" s="4"/>
      <c r="K76" s="13"/>
      <c r="L76" s="13"/>
      <c r="N76" s="4"/>
      <c r="O76" s="4"/>
      <c r="P76" s="4"/>
      <c r="Q76" s="13"/>
      <c r="R76" s="13"/>
      <c r="T76" s="4"/>
      <c r="U76" s="4"/>
      <c r="V76" s="4"/>
      <c r="W76" s="13"/>
      <c r="X76" s="13"/>
      <c r="Z76" s="13"/>
      <c r="AA76" s="38"/>
      <c r="AB76" s="38"/>
      <c r="AC76" s="38"/>
    </row>
    <row r="77" spans="1:29" x14ac:dyDescent="0.25">
      <c r="A77" s="4"/>
      <c r="B77" s="4"/>
      <c r="C77" s="4"/>
      <c r="D77" s="4"/>
      <c r="E77" s="38"/>
      <c r="G77" s="4"/>
      <c r="H77" s="4"/>
      <c r="I77" s="4"/>
      <c r="J77" s="4"/>
      <c r="K77" s="13"/>
      <c r="L77" s="13"/>
      <c r="N77" s="4"/>
      <c r="O77" s="4"/>
      <c r="P77" s="4"/>
      <c r="Q77" s="13"/>
      <c r="R77" s="13"/>
      <c r="T77" s="4"/>
      <c r="U77" s="4"/>
      <c r="V77" s="4"/>
      <c r="W77" s="13"/>
      <c r="X77" s="13"/>
      <c r="Z77" s="13"/>
      <c r="AA77" s="38"/>
      <c r="AB77" s="38"/>
      <c r="AC77" s="38"/>
    </row>
    <row r="78" spans="1:29" x14ac:dyDescent="0.25">
      <c r="A78" s="4"/>
      <c r="B78" s="4"/>
      <c r="C78" s="4"/>
      <c r="D78" s="4"/>
      <c r="E78" s="38"/>
      <c r="G78" s="4"/>
      <c r="H78" s="4"/>
      <c r="I78" s="4"/>
      <c r="J78" s="4"/>
      <c r="K78" s="13"/>
      <c r="L78" s="13"/>
      <c r="N78" s="4"/>
      <c r="O78" s="4"/>
      <c r="P78" s="4"/>
      <c r="Q78" s="13"/>
      <c r="R78" s="13"/>
      <c r="T78" s="4"/>
      <c r="U78" s="4"/>
      <c r="V78" s="4"/>
      <c r="W78" s="13"/>
      <c r="X78" s="13"/>
      <c r="Z78" s="13"/>
      <c r="AA78" s="38"/>
      <c r="AB78" s="38"/>
      <c r="AC78" s="38"/>
    </row>
    <row r="79" spans="1:29" x14ac:dyDescent="0.25">
      <c r="A79" s="4"/>
      <c r="B79" s="4"/>
      <c r="C79" s="4"/>
      <c r="D79" s="4"/>
      <c r="E79" s="38"/>
      <c r="G79" s="4"/>
      <c r="H79" s="4"/>
      <c r="I79" s="4"/>
      <c r="J79" s="4"/>
      <c r="K79" s="13"/>
      <c r="L79" s="13"/>
      <c r="N79" s="4"/>
      <c r="O79" s="4"/>
      <c r="P79" s="4"/>
      <c r="Q79" s="13"/>
      <c r="R79" s="13"/>
      <c r="T79" s="4"/>
      <c r="U79" s="4"/>
      <c r="V79" s="4"/>
      <c r="W79" s="13"/>
      <c r="X79" s="13"/>
      <c r="Z79" s="13"/>
      <c r="AA79" s="38"/>
      <c r="AB79" s="38"/>
      <c r="AC79" s="38"/>
    </row>
    <row r="80" spans="1:29" x14ac:dyDescent="0.25">
      <c r="A80" s="4"/>
      <c r="B80" s="4"/>
      <c r="C80" s="4"/>
      <c r="D80" s="4"/>
      <c r="E80" s="38"/>
      <c r="G80" s="4"/>
      <c r="H80" s="4"/>
      <c r="I80" s="4"/>
      <c r="J80" s="4"/>
      <c r="K80" s="13"/>
      <c r="L80" s="13"/>
      <c r="N80" s="4"/>
      <c r="O80" s="4"/>
      <c r="P80" s="4"/>
      <c r="Q80" s="13"/>
      <c r="R80" s="13"/>
      <c r="T80" s="4"/>
      <c r="U80" s="4"/>
      <c r="V80" s="4"/>
      <c r="W80" s="13"/>
      <c r="X80" s="13"/>
      <c r="Z80" s="13"/>
      <c r="AA80" s="38"/>
      <c r="AB80" s="38"/>
      <c r="AC80" s="38"/>
    </row>
    <row r="81" spans="1:29" x14ac:dyDescent="0.25">
      <c r="A81" s="4"/>
      <c r="B81" s="4"/>
      <c r="C81" s="4"/>
      <c r="D81" s="4"/>
      <c r="E81" s="38"/>
      <c r="G81" s="4"/>
      <c r="H81" s="4"/>
      <c r="I81" s="4"/>
      <c r="J81" s="4"/>
      <c r="K81" s="13"/>
      <c r="L81" s="13"/>
      <c r="N81" s="4"/>
      <c r="O81" s="4"/>
      <c r="P81" s="4"/>
      <c r="Q81" s="13"/>
      <c r="R81" s="13"/>
      <c r="T81" s="4"/>
      <c r="U81" s="4"/>
      <c r="V81" s="4"/>
      <c r="W81" s="13"/>
      <c r="X81" s="13"/>
      <c r="Z81" s="13"/>
      <c r="AA81" s="38"/>
      <c r="AB81" s="38"/>
      <c r="AC81" s="38"/>
    </row>
    <row r="82" spans="1:29" x14ac:dyDescent="0.25">
      <c r="A82" s="4"/>
      <c r="B82" s="4"/>
      <c r="C82" s="4"/>
      <c r="D82" s="4"/>
      <c r="E82" s="38"/>
      <c r="G82" s="4"/>
      <c r="H82" s="4"/>
      <c r="I82" s="4"/>
      <c r="J82" s="4"/>
      <c r="K82" s="13"/>
      <c r="L82" s="13"/>
      <c r="N82" s="4"/>
      <c r="O82" s="4"/>
      <c r="P82" s="4"/>
      <c r="Q82" s="13"/>
      <c r="R82" s="13"/>
      <c r="T82" s="4"/>
      <c r="U82" s="4"/>
      <c r="V82" s="4"/>
      <c r="W82" s="13"/>
      <c r="X82" s="13"/>
      <c r="Z82" s="13"/>
      <c r="AA82" s="38"/>
      <c r="AB82" s="38"/>
      <c r="AC82" s="38"/>
    </row>
    <row r="83" spans="1:29" x14ac:dyDescent="0.25">
      <c r="A83" s="4"/>
      <c r="B83" s="4"/>
      <c r="C83" s="4"/>
      <c r="D83" s="4"/>
      <c r="E83" s="38"/>
      <c r="G83" s="4"/>
      <c r="H83" s="4"/>
      <c r="I83" s="4"/>
      <c r="J83" s="4"/>
      <c r="K83" s="13"/>
      <c r="L83" s="13"/>
      <c r="N83" s="4"/>
      <c r="O83" s="4"/>
      <c r="P83" s="4"/>
      <c r="Q83" s="13"/>
      <c r="R83" s="13"/>
      <c r="T83" s="4"/>
      <c r="U83" s="4"/>
      <c r="V83" s="4"/>
      <c r="W83" s="13"/>
      <c r="X83" s="13"/>
      <c r="Z83" s="13"/>
      <c r="AA83" s="38"/>
      <c r="AB83" s="38"/>
      <c r="AC83" s="38"/>
    </row>
    <row r="84" spans="1:29" x14ac:dyDescent="0.25">
      <c r="A84" s="4"/>
      <c r="B84" s="4"/>
      <c r="C84" s="4"/>
      <c r="D84" s="4"/>
      <c r="E84" s="38"/>
      <c r="G84" s="4"/>
      <c r="H84" s="4"/>
      <c r="I84" s="4"/>
      <c r="J84" s="4"/>
      <c r="K84" s="13"/>
      <c r="L84" s="13"/>
      <c r="N84" s="4"/>
      <c r="O84" s="4"/>
      <c r="P84" s="4"/>
      <c r="Q84" s="13"/>
      <c r="R84" s="13"/>
      <c r="T84" s="4"/>
      <c r="U84" s="4"/>
      <c r="V84" s="4"/>
      <c r="W84" s="13"/>
      <c r="X84" s="13"/>
      <c r="Z84" s="13"/>
      <c r="AA84" s="38"/>
      <c r="AB84" s="38"/>
      <c r="AC84" s="38"/>
    </row>
    <row r="85" spans="1:29" x14ac:dyDescent="0.25">
      <c r="A85" s="4"/>
      <c r="B85" s="4"/>
      <c r="C85" s="4"/>
      <c r="D85" s="4"/>
      <c r="E85" s="38"/>
      <c r="G85" s="4"/>
      <c r="H85" s="4"/>
      <c r="I85" s="4"/>
      <c r="J85" s="4"/>
      <c r="K85" s="13"/>
      <c r="L85" s="13"/>
      <c r="N85" s="4"/>
      <c r="O85" s="4"/>
      <c r="P85" s="4"/>
      <c r="Q85" s="13"/>
      <c r="R85" s="13"/>
      <c r="T85" s="4"/>
      <c r="U85" s="4"/>
      <c r="V85" s="4"/>
      <c r="W85" s="13"/>
      <c r="X85" s="13"/>
      <c r="Z85" s="13"/>
      <c r="AA85" s="38"/>
      <c r="AB85" s="38"/>
      <c r="AC85" s="38"/>
    </row>
    <row r="86" spans="1:29" x14ac:dyDescent="0.25">
      <c r="A86" s="4"/>
      <c r="B86" s="4"/>
      <c r="C86" s="4"/>
      <c r="D86" s="4"/>
      <c r="E86" s="38"/>
      <c r="G86" s="4"/>
      <c r="H86" s="4"/>
      <c r="I86" s="4"/>
      <c r="J86" s="4"/>
      <c r="K86" s="13"/>
      <c r="L86" s="13"/>
      <c r="N86" s="4"/>
      <c r="O86" s="4"/>
      <c r="P86" s="4"/>
      <c r="Q86" s="13"/>
      <c r="R86" s="13"/>
      <c r="T86" s="4"/>
      <c r="U86" s="4"/>
      <c r="V86" s="4"/>
      <c r="W86" s="13"/>
      <c r="X86" s="13"/>
      <c r="Z86" s="13"/>
      <c r="AA86" s="38"/>
      <c r="AB86" s="38"/>
      <c r="AC86" s="38"/>
    </row>
    <row r="87" spans="1:29" x14ac:dyDescent="0.25">
      <c r="A87" s="4"/>
      <c r="B87" s="4"/>
      <c r="C87" s="4"/>
      <c r="D87" s="4"/>
      <c r="E87" s="38"/>
      <c r="G87" s="4"/>
      <c r="H87" s="4"/>
      <c r="I87" s="4"/>
      <c r="J87" s="4"/>
      <c r="K87" s="13"/>
      <c r="L87" s="13"/>
      <c r="N87" s="4"/>
      <c r="O87" s="4"/>
      <c r="P87" s="4"/>
      <c r="Q87" s="13"/>
      <c r="R87" s="13"/>
      <c r="T87" s="4"/>
      <c r="U87" s="4"/>
      <c r="V87" s="4"/>
      <c r="W87" s="13"/>
      <c r="X87" s="13"/>
      <c r="Z87" s="13"/>
      <c r="AA87" s="38"/>
      <c r="AB87" s="38"/>
      <c r="AC87" s="38"/>
    </row>
    <row r="88" spans="1:29" x14ac:dyDescent="0.25">
      <c r="A88" s="4"/>
      <c r="B88" s="4"/>
      <c r="C88" s="4"/>
      <c r="D88" s="4"/>
      <c r="E88" s="38"/>
      <c r="G88" s="4"/>
      <c r="H88" s="4"/>
      <c r="I88" s="4"/>
      <c r="J88" s="4"/>
      <c r="K88" s="13"/>
      <c r="L88" s="13"/>
      <c r="N88" s="4"/>
      <c r="O88" s="4"/>
      <c r="P88" s="4"/>
      <c r="Q88" s="13"/>
      <c r="R88" s="13"/>
      <c r="T88" s="4"/>
      <c r="U88" s="4"/>
      <c r="V88" s="4"/>
      <c r="W88" s="13"/>
      <c r="X88" s="13"/>
      <c r="Z88" s="13"/>
      <c r="AA88" s="38"/>
      <c r="AB88" s="38"/>
      <c r="AC88" s="38"/>
    </row>
    <row r="89" spans="1:29" x14ac:dyDescent="0.25">
      <c r="A89" s="4"/>
      <c r="B89" s="4"/>
      <c r="C89" s="4"/>
      <c r="D89" s="4"/>
      <c r="E89" s="38"/>
      <c r="G89" s="4"/>
      <c r="H89" s="4"/>
      <c r="I89" s="4"/>
      <c r="J89" s="4"/>
      <c r="K89" s="13"/>
      <c r="L89" s="13"/>
      <c r="N89" s="4"/>
      <c r="O89" s="4"/>
      <c r="P89" s="4"/>
      <c r="Q89" s="13"/>
      <c r="R89" s="13"/>
      <c r="T89" s="4"/>
      <c r="U89" s="4"/>
      <c r="V89" s="4"/>
      <c r="W89" s="13"/>
      <c r="X89" s="13"/>
      <c r="Z89" s="13"/>
      <c r="AA89" s="38"/>
      <c r="AB89" s="38"/>
      <c r="AC89" s="38"/>
    </row>
    <row r="90" spans="1:29" x14ac:dyDescent="0.25">
      <c r="A90" s="4"/>
      <c r="B90" s="4"/>
      <c r="C90" s="4"/>
      <c r="D90" s="4"/>
      <c r="E90" s="38"/>
      <c r="G90" s="4"/>
      <c r="H90" s="4"/>
      <c r="I90" s="4"/>
      <c r="J90" s="4"/>
      <c r="K90" s="13"/>
      <c r="L90" s="13"/>
      <c r="N90" s="4"/>
      <c r="O90" s="4"/>
      <c r="P90" s="4"/>
      <c r="Q90" s="13"/>
      <c r="R90" s="13"/>
      <c r="T90" s="4"/>
      <c r="U90" s="4"/>
      <c r="V90" s="4"/>
      <c r="W90" s="13"/>
      <c r="X90" s="13"/>
      <c r="Z90" s="13"/>
      <c r="AA90" s="38"/>
      <c r="AB90" s="38"/>
      <c r="AC90" s="38"/>
    </row>
    <row r="91" spans="1:29" x14ac:dyDescent="0.25">
      <c r="A91" s="4"/>
      <c r="B91" s="4"/>
      <c r="C91" s="4"/>
      <c r="D91" s="4"/>
      <c r="E91" s="38"/>
      <c r="G91" s="4"/>
      <c r="H91" s="4"/>
      <c r="I91" s="4"/>
      <c r="J91" s="4"/>
      <c r="K91" s="13"/>
      <c r="L91" s="13"/>
      <c r="N91" s="4"/>
      <c r="O91" s="4"/>
      <c r="P91" s="4"/>
      <c r="Q91" s="13"/>
      <c r="R91" s="13"/>
      <c r="T91" s="4"/>
      <c r="U91" s="4"/>
      <c r="V91" s="4"/>
      <c r="W91" s="13"/>
      <c r="X91" s="13"/>
      <c r="Z91" s="13"/>
      <c r="AA91" s="38"/>
      <c r="AB91" s="38"/>
      <c r="AC91" s="38"/>
    </row>
    <row r="92" spans="1:29" x14ac:dyDescent="0.25">
      <c r="A92" s="4"/>
      <c r="B92" s="4"/>
      <c r="C92" s="4"/>
      <c r="D92" s="4"/>
      <c r="E92" s="38"/>
      <c r="G92" s="4"/>
      <c r="H92" s="4"/>
      <c r="I92" s="4"/>
      <c r="J92" s="4"/>
      <c r="K92" s="13"/>
      <c r="L92" s="13"/>
      <c r="N92" s="4"/>
      <c r="O92" s="4"/>
      <c r="P92" s="4"/>
      <c r="Q92" s="13"/>
      <c r="R92" s="13"/>
      <c r="T92" s="4"/>
      <c r="U92" s="4"/>
      <c r="V92" s="4"/>
      <c r="W92" s="13"/>
      <c r="X92" s="13"/>
      <c r="Z92" s="13"/>
      <c r="AA92" s="38"/>
      <c r="AB92" s="38"/>
      <c r="AC92" s="38"/>
    </row>
    <row r="93" spans="1:29" x14ac:dyDescent="0.25">
      <c r="A93" s="4"/>
      <c r="B93" s="4"/>
      <c r="C93" s="4"/>
      <c r="D93" s="4"/>
      <c r="E93" s="38"/>
      <c r="G93" s="4"/>
      <c r="H93" s="4"/>
      <c r="I93" s="4"/>
      <c r="J93" s="4"/>
      <c r="K93" s="13"/>
      <c r="L93" s="13"/>
      <c r="N93" s="4"/>
      <c r="O93" s="4"/>
      <c r="P93" s="4"/>
      <c r="Q93" s="13"/>
      <c r="R93" s="13"/>
      <c r="T93" s="4"/>
      <c r="U93" s="4"/>
      <c r="V93" s="4"/>
      <c r="W93" s="13"/>
      <c r="X93" s="13"/>
      <c r="Z93" s="13"/>
      <c r="AA93" s="38"/>
      <c r="AB93" s="38"/>
      <c r="AC93" s="38"/>
    </row>
    <row r="94" spans="1:29" x14ac:dyDescent="0.25">
      <c r="A94" s="4"/>
      <c r="B94" s="4"/>
      <c r="C94" s="4"/>
      <c r="D94" s="4"/>
      <c r="E94" s="38"/>
      <c r="G94" s="4"/>
      <c r="H94" s="4"/>
      <c r="I94" s="4"/>
      <c r="J94" s="4"/>
      <c r="K94" s="13"/>
      <c r="L94" s="13"/>
      <c r="N94" s="4"/>
      <c r="O94" s="4"/>
      <c r="P94" s="4"/>
      <c r="Q94" s="13"/>
      <c r="R94" s="13"/>
      <c r="T94" s="4"/>
      <c r="U94" s="4"/>
      <c r="V94" s="4"/>
      <c r="W94" s="13"/>
      <c r="X94" s="13"/>
      <c r="Z94" s="13"/>
      <c r="AA94" s="38"/>
      <c r="AB94" s="38"/>
      <c r="AC94" s="38"/>
    </row>
    <row r="95" spans="1:29" x14ac:dyDescent="0.25">
      <c r="A95" s="4"/>
      <c r="B95" s="4"/>
      <c r="C95" s="4"/>
      <c r="D95" s="4"/>
      <c r="E95" s="38"/>
      <c r="G95" s="4"/>
      <c r="H95" s="4"/>
      <c r="I95" s="4"/>
      <c r="J95" s="4"/>
      <c r="K95" s="13"/>
      <c r="L95" s="13"/>
      <c r="N95" s="4"/>
      <c r="O95" s="4"/>
      <c r="P95" s="4"/>
      <c r="Q95" s="13"/>
      <c r="R95" s="13"/>
      <c r="T95" s="4"/>
      <c r="U95" s="4"/>
      <c r="V95" s="4"/>
      <c r="W95" s="13"/>
      <c r="X95" s="13"/>
      <c r="Z95" s="13"/>
      <c r="AA95" s="38"/>
      <c r="AB95" s="38"/>
      <c r="AC95" s="38"/>
    </row>
    <row r="96" spans="1:29" x14ac:dyDescent="0.25">
      <c r="A96" s="4"/>
      <c r="B96" s="4"/>
      <c r="C96" s="4"/>
      <c r="D96" s="4"/>
      <c r="E96" s="38"/>
      <c r="G96" s="4"/>
      <c r="H96" s="4"/>
      <c r="I96" s="4"/>
      <c r="J96" s="4"/>
      <c r="K96" s="13"/>
      <c r="L96" s="13"/>
      <c r="N96" s="4"/>
      <c r="O96" s="4"/>
      <c r="P96" s="4"/>
      <c r="Q96" s="13"/>
      <c r="R96" s="13"/>
      <c r="T96" s="4"/>
      <c r="U96" s="4"/>
      <c r="V96" s="4"/>
      <c r="W96" s="13"/>
      <c r="X96" s="13"/>
      <c r="Z96" s="13"/>
      <c r="AA96" s="38"/>
      <c r="AB96" s="38"/>
      <c r="AC96" s="38"/>
    </row>
    <row r="97" spans="1:29" x14ac:dyDescent="0.25">
      <c r="A97" s="4"/>
      <c r="B97" s="4"/>
      <c r="C97" s="4"/>
      <c r="D97" s="4"/>
      <c r="E97" s="38"/>
      <c r="G97" s="4"/>
      <c r="H97" s="4"/>
      <c r="I97" s="4"/>
      <c r="J97" s="4"/>
      <c r="K97" s="13"/>
      <c r="L97" s="13"/>
      <c r="N97" s="4"/>
      <c r="O97" s="4"/>
      <c r="P97" s="4"/>
      <c r="Q97" s="13"/>
      <c r="R97" s="13"/>
      <c r="T97" s="4"/>
      <c r="U97" s="4"/>
      <c r="V97" s="4"/>
      <c r="W97" s="13"/>
      <c r="X97" s="13"/>
      <c r="Z97" s="13"/>
      <c r="AA97" s="38"/>
      <c r="AB97" s="38"/>
      <c r="AC97" s="38"/>
    </row>
    <row r="98" spans="1:29" x14ac:dyDescent="0.25">
      <c r="A98" s="4"/>
      <c r="B98" s="4"/>
      <c r="C98" s="4"/>
      <c r="D98" s="4"/>
      <c r="E98" s="38"/>
      <c r="G98" s="4"/>
      <c r="H98" s="4"/>
      <c r="I98" s="4"/>
      <c r="J98" s="4"/>
      <c r="K98" s="13"/>
      <c r="L98" s="13"/>
      <c r="N98" s="4"/>
      <c r="O98" s="4"/>
      <c r="P98" s="4"/>
      <c r="Q98" s="13"/>
      <c r="R98" s="13"/>
      <c r="T98" s="4"/>
      <c r="U98" s="4"/>
      <c r="V98" s="4"/>
      <c r="W98" s="13"/>
      <c r="X98" s="13"/>
      <c r="Z98" s="13"/>
      <c r="AA98" s="38"/>
      <c r="AB98" s="38"/>
      <c r="AC98" s="38"/>
    </row>
    <row r="99" spans="1:29" x14ac:dyDescent="0.25">
      <c r="A99" s="4"/>
      <c r="B99" s="4"/>
      <c r="C99" s="4"/>
      <c r="D99" s="4"/>
      <c r="E99" s="38"/>
      <c r="G99" s="4"/>
      <c r="H99" s="4"/>
      <c r="I99" s="4"/>
      <c r="J99" s="4"/>
      <c r="K99" s="13"/>
      <c r="L99" s="13"/>
      <c r="N99" s="4"/>
      <c r="O99" s="4"/>
      <c r="P99" s="4"/>
      <c r="Q99" s="13"/>
      <c r="R99" s="13"/>
      <c r="T99" s="4"/>
      <c r="U99" s="4"/>
      <c r="V99" s="4"/>
      <c r="W99" s="13"/>
      <c r="X99" s="13"/>
      <c r="Z99" s="13"/>
      <c r="AA99" s="38"/>
      <c r="AB99" s="38"/>
      <c r="AC99" s="38"/>
    </row>
    <row r="100" spans="1:29" x14ac:dyDescent="0.25">
      <c r="A100" s="4"/>
      <c r="B100" s="4"/>
      <c r="C100" s="4"/>
      <c r="D100" s="4"/>
      <c r="E100" s="38"/>
      <c r="G100" s="4"/>
      <c r="H100" s="4"/>
      <c r="I100" s="4"/>
      <c r="J100" s="4"/>
      <c r="K100" s="13"/>
      <c r="L100" s="13"/>
      <c r="N100" s="4"/>
      <c r="O100" s="4"/>
      <c r="P100" s="4"/>
      <c r="Q100" s="13"/>
      <c r="R100" s="13"/>
      <c r="T100" s="4"/>
      <c r="U100" s="4"/>
      <c r="V100" s="4"/>
      <c r="W100" s="13"/>
      <c r="X100" s="13"/>
      <c r="Z100" s="13"/>
      <c r="AA100" s="38"/>
      <c r="AB100" s="38"/>
      <c r="AC100" s="38"/>
    </row>
    <row r="101" spans="1:29" x14ac:dyDescent="0.25">
      <c r="A101" s="4"/>
      <c r="B101" s="4"/>
      <c r="C101" s="4"/>
      <c r="D101" s="4"/>
      <c r="E101" s="38"/>
      <c r="G101" s="4"/>
      <c r="H101" s="4"/>
      <c r="I101" s="4"/>
      <c r="J101" s="4"/>
      <c r="K101" s="13"/>
      <c r="L101" s="13"/>
      <c r="N101" s="4"/>
      <c r="O101" s="4"/>
      <c r="P101" s="4"/>
      <c r="Q101" s="13"/>
      <c r="R101" s="13"/>
      <c r="T101" s="4"/>
      <c r="U101" s="4"/>
      <c r="V101" s="4"/>
      <c r="W101" s="13"/>
      <c r="X101" s="13"/>
      <c r="Z101" s="13"/>
      <c r="AA101" s="38"/>
      <c r="AB101" s="38"/>
      <c r="AC101" s="38"/>
    </row>
    <row r="102" spans="1:29" x14ac:dyDescent="0.25">
      <c r="A102" s="4"/>
      <c r="B102" s="4"/>
      <c r="C102" s="4"/>
      <c r="D102" s="4"/>
      <c r="E102" s="38"/>
      <c r="G102" s="4"/>
      <c r="H102" s="4"/>
      <c r="I102" s="4"/>
      <c r="J102" s="4"/>
      <c r="K102" s="13"/>
      <c r="L102" s="13"/>
      <c r="N102" s="4"/>
      <c r="O102" s="4"/>
      <c r="P102" s="4"/>
      <c r="Q102" s="13"/>
      <c r="R102" s="13"/>
      <c r="T102" s="4"/>
      <c r="U102" s="4"/>
      <c r="V102" s="4"/>
      <c r="W102" s="13"/>
      <c r="X102" s="13"/>
      <c r="Z102" s="13"/>
      <c r="AA102" s="38"/>
      <c r="AB102" s="38"/>
      <c r="AC102" s="38"/>
    </row>
    <row r="103" spans="1:29" x14ac:dyDescent="0.25">
      <c r="A103" s="4"/>
      <c r="B103" s="4"/>
      <c r="C103" s="4"/>
      <c r="D103" s="4"/>
      <c r="E103" s="38"/>
      <c r="G103" s="4"/>
      <c r="H103" s="4"/>
      <c r="I103" s="4"/>
      <c r="J103" s="4"/>
      <c r="K103" s="13"/>
      <c r="L103" s="13"/>
      <c r="N103" s="4"/>
      <c r="O103" s="4"/>
      <c r="P103" s="4"/>
      <c r="Q103" s="13"/>
      <c r="R103" s="13"/>
      <c r="T103" s="4"/>
      <c r="U103" s="4"/>
      <c r="V103" s="4"/>
      <c r="W103" s="13"/>
      <c r="X103" s="13"/>
      <c r="Z103" s="13"/>
      <c r="AA103" s="38"/>
      <c r="AB103" s="38"/>
      <c r="AC103" s="38"/>
    </row>
    <row r="104" spans="1:29" x14ac:dyDescent="0.25">
      <c r="A104" s="4"/>
      <c r="B104" s="4"/>
      <c r="C104" s="4"/>
      <c r="D104" s="4"/>
      <c r="E104" s="38"/>
      <c r="G104" s="4"/>
      <c r="H104" s="4"/>
      <c r="I104" s="4"/>
      <c r="J104" s="4"/>
      <c r="K104" s="13"/>
      <c r="L104" s="13"/>
      <c r="N104" s="4"/>
      <c r="O104" s="4"/>
      <c r="P104" s="4"/>
      <c r="Q104" s="13"/>
      <c r="R104" s="13"/>
      <c r="T104" s="4"/>
      <c r="U104" s="4"/>
      <c r="V104" s="4"/>
      <c r="W104" s="13"/>
      <c r="X104" s="13"/>
      <c r="Z104" s="13"/>
      <c r="AA104" s="38"/>
      <c r="AB104" s="38"/>
      <c r="AC104" s="38"/>
    </row>
    <row r="105" spans="1:29" x14ac:dyDescent="0.25">
      <c r="A105" s="4"/>
      <c r="B105" s="4"/>
      <c r="C105" s="4"/>
      <c r="D105" s="4"/>
      <c r="E105" s="38"/>
      <c r="G105" s="4"/>
      <c r="H105" s="4"/>
      <c r="I105" s="4"/>
      <c r="J105" s="4"/>
      <c r="K105" s="13"/>
      <c r="L105" s="13"/>
      <c r="N105" s="4"/>
      <c r="O105" s="4"/>
      <c r="P105" s="4"/>
      <c r="Q105" s="13"/>
      <c r="R105" s="13"/>
      <c r="T105" s="4"/>
      <c r="U105" s="4"/>
      <c r="V105" s="4"/>
      <c r="W105" s="13"/>
      <c r="X105" s="13"/>
      <c r="Z105" s="13"/>
      <c r="AA105" s="38"/>
      <c r="AB105" s="38"/>
      <c r="AC105" s="38"/>
    </row>
    <row r="106" spans="1:29" x14ac:dyDescent="0.25">
      <c r="A106" s="4"/>
      <c r="B106" s="4"/>
      <c r="C106" s="4"/>
      <c r="D106" s="4"/>
      <c r="E106" s="38"/>
      <c r="G106" s="4"/>
      <c r="H106" s="4"/>
      <c r="I106" s="4"/>
      <c r="J106" s="4"/>
      <c r="K106" s="13"/>
      <c r="L106" s="13"/>
      <c r="N106" s="4"/>
      <c r="O106" s="4"/>
      <c r="P106" s="4"/>
      <c r="Q106" s="13"/>
      <c r="R106" s="13"/>
      <c r="T106" s="4"/>
      <c r="U106" s="4"/>
      <c r="V106" s="4"/>
      <c r="W106" s="13"/>
      <c r="X106" s="13"/>
      <c r="Z106" s="13"/>
      <c r="AA106" s="38"/>
      <c r="AB106" s="38"/>
      <c r="AC106" s="38"/>
    </row>
    <row r="107" spans="1:29" x14ac:dyDescent="0.25">
      <c r="A107" s="4"/>
      <c r="B107" s="4"/>
      <c r="C107" s="4"/>
      <c r="D107" s="4"/>
      <c r="E107" s="38"/>
      <c r="G107" s="4"/>
      <c r="H107" s="4"/>
      <c r="I107" s="4"/>
      <c r="J107" s="4"/>
      <c r="K107" s="13"/>
      <c r="L107" s="13"/>
      <c r="N107" s="4"/>
      <c r="O107" s="4"/>
      <c r="P107" s="4"/>
      <c r="Q107" s="13"/>
      <c r="R107" s="13"/>
      <c r="T107" s="4"/>
      <c r="U107" s="4"/>
      <c r="V107" s="4"/>
      <c r="W107" s="13"/>
      <c r="X107" s="13"/>
      <c r="Z107" s="13"/>
      <c r="AA107" s="38"/>
      <c r="AB107" s="38"/>
      <c r="AC107" s="38"/>
    </row>
    <row r="108" spans="1:29" x14ac:dyDescent="0.25">
      <c r="A108" s="4"/>
      <c r="B108" s="4"/>
      <c r="C108" s="4"/>
      <c r="D108" s="4"/>
      <c r="E108" s="38"/>
      <c r="G108" s="4"/>
      <c r="H108" s="4"/>
      <c r="I108" s="4"/>
      <c r="J108" s="4"/>
      <c r="K108" s="13"/>
      <c r="L108" s="13"/>
      <c r="N108" s="4"/>
      <c r="O108" s="4"/>
      <c r="P108" s="4"/>
      <c r="Q108" s="13"/>
      <c r="R108" s="13"/>
      <c r="T108" s="4"/>
      <c r="U108" s="4"/>
      <c r="V108" s="4"/>
      <c r="W108" s="13"/>
      <c r="X108" s="13"/>
      <c r="Z108" s="13"/>
      <c r="AA108" s="38"/>
      <c r="AB108" s="38"/>
      <c r="AC108" s="38"/>
    </row>
    <row r="109" spans="1:29" x14ac:dyDescent="0.25">
      <c r="A109" s="4"/>
      <c r="B109" s="4"/>
      <c r="C109" s="4"/>
      <c r="D109" s="4"/>
      <c r="E109" s="38"/>
      <c r="G109" s="4"/>
      <c r="H109" s="4"/>
      <c r="I109" s="4"/>
      <c r="J109" s="4"/>
      <c r="K109" s="13"/>
      <c r="L109" s="13"/>
      <c r="N109" s="4"/>
      <c r="O109" s="4"/>
      <c r="P109" s="4"/>
      <c r="Q109" s="13"/>
      <c r="R109" s="13"/>
      <c r="T109" s="4"/>
      <c r="U109" s="4"/>
      <c r="V109" s="4"/>
      <c r="W109" s="13"/>
      <c r="X109" s="13"/>
      <c r="Z109" s="13"/>
      <c r="AA109" s="38"/>
      <c r="AB109" s="38"/>
      <c r="AC109" s="38"/>
    </row>
    <row r="110" spans="1:29" x14ac:dyDescent="0.25">
      <c r="A110" s="4"/>
      <c r="B110" s="4"/>
      <c r="C110" s="4"/>
      <c r="D110" s="4"/>
      <c r="E110" s="38"/>
      <c r="G110" s="4"/>
      <c r="H110" s="4"/>
      <c r="I110" s="4"/>
      <c r="J110" s="4"/>
      <c r="K110" s="13"/>
      <c r="L110" s="13"/>
      <c r="N110" s="4"/>
      <c r="O110" s="4"/>
      <c r="P110" s="4"/>
      <c r="Q110" s="13"/>
      <c r="R110" s="13"/>
      <c r="T110" s="4"/>
      <c r="U110" s="4"/>
      <c r="V110" s="4"/>
      <c r="W110" s="13"/>
      <c r="X110" s="13"/>
      <c r="Z110" s="13"/>
      <c r="AA110" s="38"/>
      <c r="AB110" s="38"/>
      <c r="AC110" s="38"/>
    </row>
    <row r="111" spans="1:29" x14ac:dyDescent="0.25">
      <c r="A111" s="4"/>
      <c r="B111" s="4"/>
      <c r="C111" s="4"/>
      <c r="D111" s="4"/>
      <c r="E111" s="38"/>
      <c r="G111" s="4"/>
      <c r="H111" s="4"/>
      <c r="I111" s="4"/>
      <c r="J111" s="4"/>
      <c r="K111" s="13"/>
      <c r="L111" s="13"/>
      <c r="N111" s="4"/>
      <c r="O111" s="4"/>
      <c r="P111" s="4"/>
      <c r="Q111" s="13"/>
      <c r="R111" s="13"/>
      <c r="T111" s="4"/>
      <c r="U111" s="4"/>
      <c r="V111" s="4"/>
      <c r="W111" s="13"/>
      <c r="X111" s="13"/>
      <c r="Z111" s="13"/>
      <c r="AA111" s="38"/>
      <c r="AB111" s="38"/>
      <c r="AC111" s="38"/>
    </row>
    <row r="112" spans="1:29" x14ac:dyDescent="0.25">
      <c r="A112" s="4"/>
      <c r="B112" s="4"/>
      <c r="C112" s="4"/>
      <c r="D112" s="4"/>
      <c r="E112" s="38"/>
      <c r="G112" s="4"/>
      <c r="H112" s="4"/>
      <c r="I112" s="4"/>
      <c r="J112" s="4"/>
      <c r="K112" s="13"/>
      <c r="L112" s="13"/>
      <c r="N112" s="4"/>
      <c r="O112" s="4"/>
      <c r="P112" s="4"/>
      <c r="Q112" s="13"/>
      <c r="R112" s="13"/>
      <c r="T112" s="4"/>
      <c r="U112" s="4"/>
      <c r="V112" s="4"/>
      <c r="W112" s="13"/>
      <c r="X112" s="13"/>
      <c r="Z112" s="13"/>
      <c r="AA112" s="38"/>
      <c r="AB112" s="38"/>
      <c r="AC112" s="38"/>
    </row>
    <row r="113" spans="1:29" x14ac:dyDescent="0.25">
      <c r="A113" s="4"/>
      <c r="B113" s="4"/>
      <c r="C113" s="4"/>
      <c r="D113" s="4"/>
      <c r="E113" s="38"/>
      <c r="G113" s="4"/>
      <c r="H113" s="4"/>
      <c r="I113" s="4"/>
      <c r="J113" s="4"/>
      <c r="K113" s="13"/>
      <c r="L113" s="13"/>
      <c r="N113" s="4"/>
      <c r="O113" s="4"/>
      <c r="P113" s="4"/>
      <c r="Q113" s="13"/>
      <c r="R113" s="13"/>
      <c r="T113" s="4"/>
      <c r="U113" s="4"/>
      <c r="V113" s="4"/>
      <c r="W113" s="13"/>
      <c r="X113" s="13"/>
      <c r="Z113" s="13"/>
      <c r="AA113" s="38"/>
      <c r="AB113" s="38"/>
      <c r="AC113" s="38"/>
    </row>
    <row r="114" spans="1:29" x14ac:dyDescent="0.25">
      <c r="A114" s="4"/>
      <c r="B114" s="4"/>
      <c r="C114" s="4"/>
      <c r="D114" s="4"/>
      <c r="E114" s="38"/>
      <c r="G114" s="4"/>
      <c r="H114" s="4"/>
      <c r="I114" s="4"/>
      <c r="J114" s="4"/>
      <c r="K114" s="13"/>
      <c r="L114" s="13"/>
      <c r="N114" s="4"/>
      <c r="O114" s="4"/>
      <c r="P114" s="4"/>
      <c r="Q114" s="13"/>
      <c r="R114" s="13"/>
      <c r="T114" s="4"/>
      <c r="U114" s="4"/>
      <c r="V114" s="4"/>
      <c r="W114" s="13"/>
      <c r="X114" s="13"/>
      <c r="Z114" s="13"/>
      <c r="AA114" s="38"/>
      <c r="AB114" s="38"/>
      <c r="AC114" s="38"/>
    </row>
    <row r="115" spans="1:29" x14ac:dyDescent="0.25">
      <c r="A115" s="4"/>
      <c r="B115" s="4"/>
      <c r="C115" s="4"/>
      <c r="D115" s="4"/>
      <c r="E115" s="38"/>
      <c r="G115" s="4"/>
      <c r="H115" s="4"/>
      <c r="I115" s="4"/>
      <c r="J115" s="4"/>
      <c r="K115" s="13"/>
      <c r="L115" s="13"/>
      <c r="N115" s="4"/>
      <c r="O115" s="4"/>
      <c r="P115" s="4"/>
      <c r="Q115" s="13"/>
      <c r="R115" s="13"/>
      <c r="T115" s="4"/>
      <c r="U115" s="4"/>
      <c r="V115" s="4"/>
      <c r="W115" s="13"/>
      <c r="X115" s="13"/>
      <c r="Z115" s="13"/>
      <c r="AA115" s="38"/>
      <c r="AB115" s="38"/>
      <c r="AC115" s="38"/>
    </row>
    <row r="116" spans="1:29" x14ac:dyDescent="0.25">
      <c r="A116" s="4"/>
      <c r="B116" s="4"/>
      <c r="C116" s="4"/>
      <c r="D116" s="4"/>
      <c r="E116" s="38"/>
      <c r="G116" s="4"/>
      <c r="H116" s="4"/>
      <c r="I116" s="4"/>
      <c r="J116" s="4"/>
      <c r="K116" s="13"/>
      <c r="L116" s="13"/>
      <c r="N116" s="4"/>
      <c r="O116" s="4"/>
      <c r="P116" s="4"/>
      <c r="Q116" s="13"/>
      <c r="R116" s="13"/>
      <c r="T116" s="4"/>
      <c r="U116" s="4"/>
      <c r="V116" s="4"/>
      <c r="W116" s="13"/>
      <c r="X116" s="13"/>
      <c r="Z116" s="13"/>
      <c r="AA116" s="38"/>
      <c r="AB116" s="38"/>
      <c r="AC116" s="38"/>
    </row>
    <row r="117" spans="1:29" x14ac:dyDescent="0.25">
      <c r="A117" s="4"/>
      <c r="B117" s="4"/>
      <c r="C117" s="4"/>
      <c r="D117" s="4"/>
      <c r="E117" s="38"/>
      <c r="G117" s="4"/>
      <c r="H117" s="4"/>
      <c r="I117" s="4"/>
      <c r="J117" s="4"/>
      <c r="K117" s="13"/>
      <c r="L117" s="13"/>
      <c r="N117" s="4"/>
      <c r="O117" s="4"/>
      <c r="P117" s="4"/>
      <c r="Q117" s="13"/>
      <c r="R117" s="13"/>
      <c r="T117" s="4"/>
      <c r="U117" s="4"/>
      <c r="V117" s="4"/>
      <c r="W117" s="13"/>
      <c r="X117" s="13"/>
      <c r="Z117" s="13"/>
      <c r="AA117" s="38"/>
      <c r="AB117" s="38"/>
      <c r="AC117" s="38"/>
    </row>
    <row r="118" spans="1:29" x14ac:dyDescent="0.25">
      <c r="A118" s="4"/>
      <c r="B118" s="4"/>
      <c r="C118" s="4"/>
      <c r="D118" s="4"/>
      <c r="E118" s="38"/>
      <c r="G118" s="4"/>
      <c r="H118" s="4"/>
      <c r="I118" s="4"/>
      <c r="J118" s="4"/>
      <c r="K118" s="13"/>
      <c r="L118" s="13"/>
      <c r="N118" s="4"/>
      <c r="O118" s="4"/>
      <c r="P118" s="4"/>
      <c r="Q118" s="13"/>
      <c r="R118" s="13"/>
      <c r="T118" s="4"/>
      <c r="U118" s="4"/>
      <c r="V118" s="4"/>
      <c r="W118" s="13"/>
      <c r="X118" s="13"/>
      <c r="Z118" s="13"/>
      <c r="AA118" s="38"/>
      <c r="AB118" s="38"/>
      <c r="AC118" s="38"/>
    </row>
    <row r="119" spans="1:29" x14ac:dyDescent="0.25">
      <c r="A119" s="4"/>
      <c r="B119" s="4"/>
      <c r="C119" s="4"/>
      <c r="D119" s="4"/>
      <c r="E119" s="38"/>
      <c r="G119" s="4"/>
      <c r="H119" s="4"/>
      <c r="I119" s="4"/>
      <c r="J119" s="4"/>
      <c r="K119" s="13"/>
      <c r="L119" s="13"/>
      <c r="N119" s="4"/>
      <c r="O119" s="4"/>
      <c r="P119" s="4"/>
      <c r="Q119" s="13"/>
      <c r="R119" s="13"/>
      <c r="T119" s="4"/>
      <c r="U119" s="4"/>
      <c r="V119" s="4"/>
      <c r="W119" s="13"/>
      <c r="X119" s="13"/>
      <c r="Z119" s="13"/>
      <c r="AA119" s="38"/>
      <c r="AB119" s="38"/>
      <c r="AC119" s="38"/>
    </row>
    <row r="120" spans="1:29" x14ac:dyDescent="0.25">
      <c r="A120" s="4"/>
      <c r="B120" s="4"/>
      <c r="C120" s="4"/>
      <c r="D120" s="4"/>
      <c r="E120" s="38"/>
      <c r="G120" s="4"/>
      <c r="H120" s="4"/>
      <c r="I120" s="4"/>
      <c r="J120" s="4"/>
      <c r="K120" s="13"/>
      <c r="L120" s="13"/>
      <c r="N120" s="4"/>
      <c r="O120" s="4"/>
      <c r="P120" s="4"/>
      <c r="Q120" s="13"/>
      <c r="R120" s="13"/>
      <c r="T120" s="4"/>
      <c r="U120" s="4"/>
      <c r="V120" s="4"/>
      <c r="W120" s="13"/>
      <c r="X120" s="13"/>
      <c r="Z120" s="13"/>
      <c r="AA120" s="38"/>
      <c r="AB120" s="38"/>
      <c r="AC120" s="38"/>
    </row>
    <row r="121" spans="1:29" x14ac:dyDescent="0.25">
      <c r="A121" s="4"/>
      <c r="B121" s="4"/>
      <c r="C121" s="4"/>
      <c r="D121" s="4"/>
      <c r="E121" s="38"/>
      <c r="G121" s="4"/>
      <c r="H121" s="4"/>
      <c r="I121" s="4"/>
      <c r="J121" s="4"/>
      <c r="K121" s="13"/>
      <c r="L121" s="13"/>
      <c r="N121" s="4"/>
      <c r="O121" s="4"/>
      <c r="P121" s="4"/>
      <c r="Q121" s="13"/>
      <c r="R121" s="13"/>
      <c r="T121" s="4"/>
      <c r="U121" s="4"/>
      <c r="V121" s="4"/>
      <c r="W121" s="13"/>
      <c r="X121" s="13"/>
      <c r="Z121" s="13"/>
      <c r="AA121" s="38"/>
      <c r="AB121" s="38"/>
      <c r="AC121" s="38"/>
    </row>
    <row r="122" spans="1:29" x14ac:dyDescent="0.25">
      <c r="A122" s="4"/>
      <c r="B122" s="4"/>
      <c r="C122" s="4"/>
      <c r="D122" s="4"/>
      <c r="E122" s="38"/>
      <c r="G122" s="4"/>
      <c r="H122" s="4"/>
      <c r="I122" s="4"/>
      <c r="J122" s="4"/>
      <c r="K122" s="13"/>
      <c r="L122" s="13"/>
      <c r="N122" s="4"/>
      <c r="O122" s="4"/>
      <c r="P122" s="4"/>
      <c r="Q122" s="13"/>
      <c r="R122" s="13"/>
      <c r="T122" s="4"/>
      <c r="U122" s="4"/>
      <c r="V122" s="4"/>
      <c r="W122" s="13"/>
      <c r="X122" s="13"/>
      <c r="Z122" s="13"/>
      <c r="AA122" s="38"/>
      <c r="AB122" s="38"/>
      <c r="AC122" s="38"/>
    </row>
    <row r="123" spans="1:29" x14ac:dyDescent="0.25">
      <c r="A123" s="4"/>
      <c r="B123" s="4"/>
      <c r="C123" s="4"/>
      <c r="D123" s="4"/>
      <c r="E123" s="38"/>
      <c r="G123" s="4"/>
      <c r="H123" s="4"/>
      <c r="I123" s="4"/>
      <c r="J123" s="4"/>
      <c r="K123" s="13"/>
      <c r="L123" s="13"/>
      <c r="N123" s="4"/>
      <c r="O123" s="4"/>
      <c r="P123" s="4"/>
      <c r="Q123" s="13"/>
      <c r="R123" s="13"/>
      <c r="T123" s="4"/>
      <c r="U123" s="4"/>
      <c r="V123" s="4"/>
      <c r="W123" s="13"/>
      <c r="X123" s="13"/>
      <c r="Z123" s="13"/>
      <c r="AA123" s="38"/>
      <c r="AB123" s="38"/>
      <c r="AC123" s="38"/>
    </row>
    <row r="124" spans="1:29" x14ac:dyDescent="0.25">
      <c r="A124" s="4"/>
      <c r="B124" s="4"/>
      <c r="C124" s="4"/>
      <c r="D124" s="4"/>
      <c r="E124" s="38"/>
      <c r="G124" s="4"/>
      <c r="H124" s="4"/>
      <c r="I124" s="4"/>
      <c r="J124" s="4"/>
      <c r="K124" s="13"/>
      <c r="L124" s="13"/>
      <c r="N124" s="4"/>
      <c r="O124" s="4"/>
      <c r="P124" s="4"/>
      <c r="Q124" s="13"/>
      <c r="R124" s="13"/>
      <c r="T124" s="4"/>
      <c r="U124" s="4"/>
      <c r="V124" s="4"/>
      <c r="W124" s="13"/>
      <c r="X124" s="13"/>
      <c r="Z124" s="13"/>
      <c r="AA124" s="38"/>
      <c r="AB124" s="38"/>
      <c r="AC124" s="38"/>
    </row>
    <row r="125" spans="1:29" x14ac:dyDescent="0.25">
      <c r="A125" s="4"/>
      <c r="B125" s="4"/>
      <c r="C125" s="4"/>
      <c r="D125" s="4"/>
      <c r="E125" s="38"/>
      <c r="G125" s="4"/>
      <c r="H125" s="4"/>
      <c r="I125" s="4"/>
      <c r="J125" s="4"/>
      <c r="K125" s="13"/>
      <c r="L125" s="13"/>
      <c r="N125" s="4"/>
      <c r="O125" s="4"/>
      <c r="P125" s="4"/>
      <c r="Q125" s="13"/>
      <c r="R125" s="13"/>
      <c r="T125" s="4"/>
      <c r="U125" s="4"/>
      <c r="V125" s="4"/>
      <c r="W125" s="13"/>
      <c r="X125" s="13"/>
      <c r="Z125" s="13"/>
      <c r="AA125" s="38"/>
      <c r="AB125" s="38"/>
      <c r="AC125" s="38"/>
    </row>
    <row r="126" spans="1:29" x14ac:dyDescent="0.25">
      <c r="A126" s="4"/>
      <c r="B126" s="4"/>
      <c r="C126" s="4"/>
      <c r="D126" s="4"/>
      <c r="E126" s="38"/>
      <c r="G126" s="4"/>
      <c r="H126" s="4"/>
      <c r="I126" s="4"/>
      <c r="J126" s="4"/>
      <c r="K126" s="13"/>
      <c r="L126" s="13"/>
      <c r="N126" s="4"/>
      <c r="O126" s="4"/>
      <c r="P126" s="4"/>
      <c r="Q126" s="13"/>
      <c r="R126" s="13"/>
      <c r="T126" s="4"/>
      <c r="U126" s="4"/>
      <c r="V126" s="4"/>
      <c r="W126" s="13"/>
      <c r="X126" s="13"/>
      <c r="Z126" s="13"/>
      <c r="AA126" s="38"/>
      <c r="AB126" s="38"/>
      <c r="AC126" s="38"/>
    </row>
    <row r="127" spans="1:29" x14ac:dyDescent="0.25">
      <c r="A127" s="4"/>
      <c r="B127" s="4"/>
      <c r="C127" s="4"/>
      <c r="D127" s="4"/>
      <c r="E127" s="38"/>
      <c r="G127" s="4"/>
      <c r="H127" s="4"/>
      <c r="I127" s="4"/>
      <c r="J127" s="4"/>
      <c r="K127" s="13"/>
      <c r="L127" s="13"/>
      <c r="N127" s="4"/>
      <c r="O127" s="4"/>
      <c r="P127" s="4"/>
      <c r="Q127" s="13"/>
      <c r="R127" s="13"/>
      <c r="T127" s="4"/>
      <c r="U127" s="4"/>
      <c r="V127" s="4"/>
      <c r="W127" s="13"/>
      <c r="X127" s="13"/>
      <c r="Z127" s="13"/>
      <c r="AA127" s="38"/>
      <c r="AB127" s="38"/>
      <c r="AC127" s="38"/>
    </row>
    <row r="128" spans="1:29" x14ac:dyDescent="0.25">
      <c r="A128" s="4"/>
      <c r="B128" s="4"/>
      <c r="C128" s="4"/>
      <c r="D128" s="4"/>
      <c r="E128" s="38"/>
      <c r="G128" s="4"/>
      <c r="H128" s="4"/>
      <c r="I128" s="4"/>
      <c r="J128" s="4"/>
      <c r="K128" s="13"/>
      <c r="L128" s="13"/>
      <c r="N128" s="4"/>
      <c r="O128" s="4"/>
      <c r="P128" s="4"/>
      <c r="Q128" s="13"/>
      <c r="R128" s="13"/>
      <c r="T128" s="4"/>
      <c r="U128" s="4"/>
      <c r="V128" s="4"/>
      <c r="W128" s="13"/>
      <c r="X128" s="13"/>
      <c r="Z128" s="13"/>
      <c r="AA128" s="38"/>
      <c r="AB128" s="38"/>
      <c r="AC128" s="38"/>
    </row>
    <row r="129" spans="1:29" x14ac:dyDescent="0.25">
      <c r="A129" s="4"/>
      <c r="B129" s="4"/>
      <c r="C129" s="4"/>
      <c r="D129" s="4"/>
      <c r="E129" s="38"/>
      <c r="G129" s="4"/>
      <c r="H129" s="4"/>
      <c r="I129" s="4"/>
      <c r="J129" s="4"/>
      <c r="K129" s="13"/>
      <c r="L129" s="13"/>
      <c r="N129" s="4"/>
      <c r="O129" s="4"/>
      <c r="P129" s="4"/>
      <c r="Q129" s="13"/>
      <c r="R129" s="13"/>
      <c r="T129" s="4"/>
      <c r="U129" s="4"/>
      <c r="V129" s="4"/>
      <c r="W129" s="13"/>
      <c r="X129" s="13"/>
      <c r="Z129" s="13"/>
      <c r="AA129" s="38"/>
      <c r="AB129" s="38"/>
      <c r="AC129" s="38"/>
    </row>
    <row r="130" spans="1:29" x14ac:dyDescent="0.25">
      <c r="A130" s="4"/>
      <c r="B130" s="4"/>
      <c r="C130" s="4"/>
      <c r="D130" s="4"/>
      <c r="E130" s="38"/>
      <c r="G130" s="4"/>
      <c r="H130" s="4"/>
      <c r="I130" s="4"/>
      <c r="J130" s="4"/>
      <c r="K130" s="13"/>
      <c r="L130" s="13"/>
      <c r="N130" s="4"/>
      <c r="O130" s="4"/>
      <c r="P130" s="4"/>
      <c r="Q130" s="13"/>
      <c r="R130" s="13"/>
      <c r="T130" s="4"/>
      <c r="U130" s="4"/>
      <c r="V130" s="4"/>
      <c r="W130" s="13"/>
      <c r="X130" s="13"/>
      <c r="Z130" s="13"/>
      <c r="AA130" s="38"/>
      <c r="AB130" s="38"/>
      <c r="AC130" s="38"/>
    </row>
    <row r="131" spans="1:29" x14ac:dyDescent="0.25">
      <c r="A131" s="4"/>
      <c r="B131" s="4"/>
      <c r="C131" s="4"/>
      <c r="D131" s="4"/>
      <c r="E131" s="38"/>
      <c r="G131" s="4"/>
      <c r="H131" s="4"/>
      <c r="I131" s="4"/>
      <c r="J131" s="4"/>
      <c r="K131" s="13"/>
      <c r="L131" s="13"/>
      <c r="N131" s="4"/>
      <c r="O131" s="4"/>
      <c r="P131" s="4"/>
      <c r="Q131" s="13"/>
      <c r="R131" s="13"/>
      <c r="T131" s="4"/>
      <c r="U131" s="4"/>
      <c r="V131" s="4"/>
      <c r="W131" s="13"/>
      <c r="X131" s="13"/>
      <c r="Z131" s="13"/>
      <c r="AA131" s="38"/>
      <c r="AB131" s="38"/>
      <c r="AC131" s="38"/>
    </row>
    <row r="132" spans="1:29" x14ac:dyDescent="0.25">
      <c r="A132" s="4"/>
      <c r="B132" s="4"/>
      <c r="C132" s="4"/>
      <c r="D132" s="4"/>
      <c r="E132" s="38"/>
      <c r="G132" s="4"/>
      <c r="H132" s="4"/>
      <c r="I132" s="4"/>
      <c r="J132" s="4"/>
      <c r="K132" s="13"/>
      <c r="L132" s="13"/>
      <c r="N132" s="4"/>
      <c r="O132" s="4"/>
      <c r="P132" s="4"/>
      <c r="Q132" s="13"/>
      <c r="R132" s="13"/>
      <c r="T132" s="4"/>
      <c r="U132" s="4"/>
      <c r="V132" s="4"/>
      <c r="W132" s="13"/>
      <c r="X132" s="13"/>
      <c r="Z132" s="13"/>
      <c r="AA132" s="38"/>
      <c r="AB132" s="38"/>
      <c r="AC132" s="38"/>
    </row>
    <row r="133" spans="1:29" x14ac:dyDescent="0.25">
      <c r="A133" s="4"/>
      <c r="B133" s="4"/>
      <c r="C133" s="4"/>
      <c r="D133" s="4"/>
      <c r="E133" s="38"/>
      <c r="G133" s="4"/>
      <c r="H133" s="4"/>
      <c r="I133" s="4"/>
      <c r="J133" s="4"/>
      <c r="K133" s="13"/>
      <c r="L133" s="13"/>
      <c r="N133" s="4"/>
      <c r="O133" s="4"/>
      <c r="P133" s="4"/>
      <c r="Q133" s="13"/>
      <c r="R133" s="13"/>
      <c r="T133" s="4"/>
      <c r="U133" s="4"/>
      <c r="V133" s="4"/>
      <c r="W133" s="13"/>
      <c r="X133" s="13"/>
      <c r="Z133" s="13"/>
      <c r="AA133" s="38"/>
      <c r="AB133" s="38"/>
      <c r="AC133" s="38"/>
    </row>
    <row r="134" spans="1:29" x14ac:dyDescent="0.25">
      <c r="A134" s="4"/>
      <c r="B134" s="4"/>
      <c r="C134" s="4"/>
      <c r="D134" s="4"/>
      <c r="E134" s="38"/>
      <c r="G134" s="4"/>
      <c r="H134" s="4"/>
      <c r="I134" s="4"/>
      <c r="J134" s="4"/>
      <c r="K134" s="13"/>
      <c r="L134" s="13"/>
      <c r="N134" s="4"/>
      <c r="O134" s="4"/>
      <c r="P134" s="4"/>
      <c r="Q134" s="13"/>
      <c r="R134" s="13"/>
      <c r="T134" s="4"/>
      <c r="U134" s="4"/>
      <c r="V134" s="4"/>
      <c r="W134" s="13"/>
      <c r="X134" s="13"/>
      <c r="Z134" s="13"/>
      <c r="AA134" s="38"/>
      <c r="AB134" s="38"/>
      <c r="AC134" s="38"/>
    </row>
    <row r="135" spans="1:29" x14ac:dyDescent="0.25">
      <c r="A135" s="4"/>
      <c r="B135" s="4"/>
      <c r="C135" s="4"/>
      <c r="D135" s="4"/>
      <c r="E135" s="38"/>
      <c r="G135" s="4"/>
      <c r="H135" s="4"/>
      <c r="I135" s="4"/>
      <c r="J135" s="4"/>
      <c r="K135" s="13"/>
      <c r="L135" s="13"/>
      <c r="N135" s="4"/>
      <c r="O135" s="4"/>
      <c r="P135" s="4"/>
      <c r="Q135" s="13"/>
      <c r="R135" s="13"/>
      <c r="T135" s="4"/>
      <c r="U135" s="4"/>
      <c r="V135" s="4"/>
      <c r="W135" s="13"/>
      <c r="X135" s="13"/>
      <c r="Z135" s="13"/>
      <c r="AA135" s="38"/>
      <c r="AB135" s="38"/>
      <c r="AC135" s="38"/>
    </row>
    <row r="136" spans="1:29" x14ac:dyDescent="0.25">
      <c r="A136" s="4"/>
      <c r="B136" s="4"/>
      <c r="C136" s="4"/>
      <c r="D136" s="4"/>
      <c r="E136" s="38"/>
      <c r="G136" s="4"/>
      <c r="H136" s="4"/>
      <c r="I136" s="4"/>
      <c r="J136" s="4"/>
      <c r="K136" s="13"/>
      <c r="L136" s="13"/>
      <c r="N136" s="4"/>
      <c r="O136" s="4"/>
      <c r="P136" s="4"/>
      <c r="Q136" s="13"/>
      <c r="R136" s="13"/>
      <c r="T136" s="4"/>
      <c r="U136" s="4"/>
      <c r="V136" s="4"/>
      <c r="W136" s="13"/>
      <c r="X136" s="13"/>
      <c r="Z136" s="13"/>
      <c r="AA136" s="38"/>
      <c r="AB136" s="38"/>
      <c r="AC136" s="38"/>
    </row>
    <row r="137" spans="1:29" x14ac:dyDescent="0.25">
      <c r="A137" s="4"/>
      <c r="B137" s="4"/>
      <c r="C137" s="4"/>
      <c r="D137" s="4"/>
      <c r="E137" s="38"/>
      <c r="G137" s="4"/>
      <c r="H137" s="4"/>
      <c r="I137" s="4"/>
      <c r="J137" s="4"/>
      <c r="K137" s="13"/>
      <c r="L137" s="13"/>
      <c r="N137" s="4"/>
      <c r="O137" s="4"/>
      <c r="P137" s="4"/>
      <c r="Q137" s="13"/>
      <c r="R137" s="13"/>
      <c r="T137" s="4"/>
      <c r="U137" s="4"/>
      <c r="V137" s="4"/>
      <c r="W137" s="13"/>
      <c r="X137" s="13"/>
      <c r="Z137" s="13"/>
      <c r="AA137" s="38"/>
      <c r="AB137" s="38"/>
      <c r="AC137" s="38"/>
    </row>
    <row r="138" spans="1:29" x14ac:dyDescent="0.25">
      <c r="A138" s="4"/>
      <c r="B138" s="4"/>
      <c r="C138" s="4"/>
      <c r="D138" s="4"/>
      <c r="E138" s="38"/>
      <c r="G138" s="4"/>
      <c r="H138" s="4"/>
      <c r="I138" s="4"/>
      <c r="J138" s="4"/>
      <c r="K138" s="13"/>
      <c r="L138" s="13"/>
      <c r="N138" s="4"/>
      <c r="O138" s="4"/>
      <c r="P138" s="4"/>
      <c r="Q138" s="13"/>
      <c r="R138" s="13"/>
      <c r="T138" s="4"/>
      <c r="U138" s="4"/>
      <c r="V138" s="4"/>
      <c r="W138" s="13"/>
      <c r="X138" s="13"/>
      <c r="Z138" s="13"/>
      <c r="AA138" s="38"/>
      <c r="AB138" s="38"/>
      <c r="AC138" s="38"/>
    </row>
    <row r="139" spans="1:29" x14ac:dyDescent="0.25">
      <c r="A139" s="4"/>
      <c r="B139" s="4"/>
      <c r="C139" s="4"/>
      <c r="D139" s="4"/>
      <c r="E139" s="38"/>
      <c r="G139" s="4"/>
      <c r="H139" s="4"/>
      <c r="I139" s="4"/>
      <c r="J139" s="4"/>
      <c r="K139" s="13"/>
      <c r="L139" s="13"/>
      <c r="N139" s="4"/>
      <c r="O139" s="4"/>
      <c r="P139" s="4"/>
      <c r="Q139" s="13"/>
      <c r="R139" s="13"/>
      <c r="T139" s="4"/>
      <c r="U139" s="4"/>
      <c r="V139" s="4"/>
      <c r="W139" s="13"/>
      <c r="X139" s="13"/>
      <c r="Z139" s="13"/>
      <c r="AA139" s="38"/>
      <c r="AB139" s="38"/>
      <c r="AC139" s="38"/>
    </row>
    <row r="140" spans="1:29" x14ac:dyDescent="0.25">
      <c r="A140" s="4"/>
      <c r="B140" s="4"/>
      <c r="C140" s="4"/>
      <c r="D140" s="4"/>
      <c r="E140" s="38"/>
      <c r="G140" s="4"/>
      <c r="H140" s="4"/>
      <c r="I140" s="4"/>
      <c r="J140" s="4"/>
      <c r="K140" s="13"/>
      <c r="L140" s="13"/>
      <c r="N140" s="4"/>
      <c r="O140" s="4"/>
      <c r="P140" s="4"/>
      <c r="Q140" s="13"/>
      <c r="R140" s="13"/>
      <c r="T140" s="4"/>
      <c r="U140" s="4"/>
      <c r="V140" s="4"/>
      <c r="W140" s="13"/>
      <c r="X140" s="13"/>
      <c r="Z140" s="13"/>
      <c r="AA140" s="38"/>
      <c r="AB140" s="38"/>
      <c r="AC140" s="38"/>
    </row>
    <row r="141" spans="1:29" x14ac:dyDescent="0.25">
      <c r="A141" s="4"/>
      <c r="B141" s="4"/>
      <c r="C141" s="4"/>
      <c r="D141" s="4"/>
      <c r="E141" s="38"/>
      <c r="G141" s="4"/>
      <c r="H141" s="4"/>
      <c r="I141" s="4"/>
      <c r="J141" s="4"/>
      <c r="K141" s="13"/>
      <c r="L141" s="13"/>
      <c r="N141" s="4"/>
      <c r="O141" s="4"/>
      <c r="P141" s="4"/>
      <c r="Q141" s="13"/>
      <c r="R141" s="13"/>
      <c r="T141" s="4"/>
      <c r="U141" s="4"/>
      <c r="V141" s="4"/>
      <c r="W141" s="13"/>
      <c r="X141" s="13"/>
      <c r="Z141" s="13"/>
      <c r="AA141" s="38"/>
      <c r="AB141" s="38"/>
      <c r="AC141" s="38"/>
    </row>
    <row r="142" spans="1:29" x14ac:dyDescent="0.25">
      <c r="A142" s="4"/>
      <c r="B142" s="4"/>
      <c r="C142" s="4"/>
      <c r="D142" s="4"/>
      <c r="E142" s="38"/>
      <c r="G142" s="4"/>
      <c r="H142" s="4"/>
      <c r="I142" s="4"/>
      <c r="J142" s="4"/>
      <c r="K142" s="13"/>
      <c r="L142" s="13"/>
      <c r="N142" s="4"/>
      <c r="O142" s="4"/>
      <c r="P142" s="4"/>
      <c r="Q142" s="13"/>
      <c r="R142" s="13"/>
      <c r="T142" s="4"/>
      <c r="U142" s="4"/>
      <c r="V142" s="4"/>
      <c r="W142" s="13"/>
      <c r="X142" s="13"/>
      <c r="Z142" s="13"/>
      <c r="AA142" s="38"/>
      <c r="AB142" s="38"/>
      <c r="AC142" s="38"/>
    </row>
    <row r="143" spans="1:29" x14ac:dyDescent="0.25">
      <c r="A143" s="4"/>
      <c r="B143" s="4"/>
      <c r="C143" s="4"/>
      <c r="D143" s="4"/>
      <c r="E143" s="38"/>
      <c r="G143" s="4"/>
      <c r="H143" s="4"/>
      <c r="I143" s="4"/>
      <c r="J143" s="4"/>
      <c r="K143" s="13"/>
      <c r="L143" s="13"/>
      <c r="N143" s="4"/>
      <c r="O143" s="4"/>
      <c r="P143" s="4"/>
      <c r="Q143" s="13"/>
      <c r="R143" s="13"/>
      <c r="T143" s="4"/>
      <c r="U143" s="4"/>
      <c r="V143" s="4"/>
      <c r="W143" s="13"/>
      <c r="X143" s="13"/>
      <c r="Z143" s="13"/>
      <c r="AA143" s="38"/>
      <c r="AB143" s="38"/>
      <c r="AC143" s="38"/>
    </row>
    <row r="144" spans="1:29" x14ac:dyDescent="0.25">
      <c r="A144" s="4"/>
      <c r="B144" s="4"/>
      <c r="C144" s="4"/>
      <c r="D144" s="4"/>
      <c r="E144" s="38"/>
      <c r="G144" s="4"/>
      <c r="H144" s="4"/>
      <c r="I144" s="4"/>
      <c r="J144" s="4"/>
      <c r="K144" s="13"/>
      <c r="L144" s="13"/>
      <c r="N144" s="4"/>
      <c r="O144" s="4"/>
      <c r="P144" s="4"/>
      <c r="Q144" s="13"/>
      <c r="R144" s="13"/>
      <c r="T144" s="4"/>
      <c r="U144" s="4"/>
      <c r="V144" s="4"/>
      <c r="W144" s="13"/>
      <c r="X144" s="13"/>
      <c r="Z144" s="13"/>
      <c r="AA144" s="38"/>
      <c r="AB144" s="38"/>
      <c r="AC144" s="38"/>
    </row>
    <row r="145" spans="1:29" x14ac:dyDescent="0.25">
      <c r="A145" s="4"/>
      <c r="B145" s="4"/>
      <c r="C145" s="4"/>
      <c r="D145" s="4"/>
      <c r="E145" s="38"/>
      <c r="G145" s="4"/>
      <c r="H145" s="4"/>
      <c r="I145" s="4"/>
      <c r="J145" s="4"/>
      <c r="K145" s="13"/>
      <c r="L145" s="13"/>
      <c r="N145" s="4"/>
      <c r="O145" s="4"/>
      <c r="P145" s="4"/>
      <c r="Q145" s="13"/>
      <c r="R145" s="13"/>
      <c r="T145" s="4"/>
      <c r="U145" s="4"/>
      <c r="V145" s="4"/>
      <c r="W145" s="13"/>
      <c r="X145" s="13"/>
      <c r="Z145" s="13"/>
      <c r="AA145" s="38"/>
      <c r="AB145" s="38"/>
      <c r="AC145" s="38"/>
    </row>
    <row r="146" spans="1:29" x14ac:dyDescent="0.25">
      <c r="A146" s="4"/>
      <c r="B146" s="4"/>
      <c r="C146" s="4"/>
      <c r="D146" s="4"/>
      <c r="E146" s="38"/>
      <c r="G146" s="4"/>
      <c r="H146" s="4"/>
      <c r="I146" s="4"/>
      <c r="J146" s="4"/>
      <c r="K146" s="13"/>
      <c r="L146" s="13"/>
      <c r="N146" s="4"/>
      <c r="O146" s="4"/>
      <c r="P146" s="4"/>
      <c r="Q146" s="13"/>
      <c r="R146" s="13"/>
      <c r="T146" s="4"/>
      <c r="U146" s="4"/>
      <c r="V146" s="4"/>
      <c r="W146" s="13"/>
      <c r="X146" s="13"/>
      <c r="Z146" s="13"/>
      <c r="AA146" s="38"/>
      <c r="AB146" s="38"/>
      <c r="AC146" s="38"/>
    </row>
    <row r="147" spans="1:29" x14ac:dyDescent="0.25">
      <c r="A147" s="4"/>
      <c r="B147" s="4"/>
      <c r="C147" s="4"/>
      <c r="D147" s="4"/>
      <c r="E147" s="38"/>
      <c r="G147" s="4"/>
      <c r="H147" s="4"/>
      <c r="I147" s="4"/>
      <c r="J147" s="4"/>
      <c r="K147" s="13"/>
      <c r="L147" s="13"/>
      <c r="N147" s="4"/>
      <c r="O147" s="4"/>
      <c r="P147" s="4"/>
      <c r="Q147" s="13"/>
      <c r="R147" s="13"/>
      <c r="T147" s="4"/>
      <c r="U147" s="4"/>
      <c r="V147" s="4"/>
      <c r="W147" s="13"/>
      <c r="X147" s="13"/>
      <c r="Z147" s="13"/>
      <c r="AA147" s="38"/>
      <c r="AB147" s="38"/>
      <c r="AC147" s="38"/>
    </row>
    <row r="148" spans="1:29" x14ac:dyDescent="0.25">
      <c r="A148" s="4"/>
      <c r="B148" s="4"/>
      <c r="C148" s="4"/>
      <c r="D148" s="4"/>
      <c r="E148" s="38"/>
      <c r="G148" s="4"/>
      <c r="H148" s="4"/>
      <c r="I148" s="4"/>
      <c r="J148" s="4"/>
      <c r="K148" s="13"/>
      <c r="L148" s="13"/>
      <c r="N148" s="4"/>
      <c r="O148" s="4"/>
      <c r="P148" s="4"/>
      <c r="Q148" s="13"/>
      <c r="R148" s="13"/>
      <c r="T148" s="4"/>
      <c r="U148" s="4"/>
      <c r="V148" s="4"/>
      <c r="W148" s="13"/>
      <c r="X148" s="13"/>
      <c r="Z148" s="13"/>
      <c r="AA148" s="38"/>
      <c r="AB148" s="38"/>
      <c r="AC148" s="38"/>
    </row>
    <row r="149" spans="1:29" x14ac:dyDescent="0.25">
      <c r="A149" s="4"/>
      <c r="B149" s="4"/>
      <c r="C149" s="4"/>
      <c r="D149" s="4"/>
      <c r="E149" s="38"/>
      <c r="G149" s="4"/>
      <c r="H149" s="4"/>
      <c r="I149" s="4"/>
      <c r="J149" s="4"/>
      <c r="K149" s="13"/>
      <c r="L149" s="13"/>
      <c r="N149" s="4"/>
      <c r="O149" s="4"/>
      <c r="P149" s="4"/>
      <c r="Q149" s="13"/>
      <c r="R149" s="13"/>
      <c r="T149" s="4"/>
      <c r="U149" s="4"/>
      <c r="V149" s="4"/>
      <c r="W149" s="13"/>
      <c r="X149" s="13"/>
      <c r="Z149" s="13"/>
      <c r="AA149" s="38"/>
      <c r="AB149" s="38"/>
      <c r="AC149" s="38"/>
    </row>
    <row r="150" spans="1:29" x14ac:dyDescent="0.25">
      <c r="A150" s="4"/>
      <c r="B150" s="4"/>
      <c r="C150" s="4"/>
      <c r="D150" s="4"/>
      <c r="E150" s="38"/>
      <c r="G150" s="4"/>
      <c r="H150" s="4"/>
      <c r="I150" s="4"/>
      <c r="J150" s="4"/>
      <c r="K150" s="13"/>
      <c r="L150" s="13"/>
      <c r="N150" s="4"/>
      <c r="O150" s="4"/>
      <c r="P150" s="4"/>
      <c r="Q150" s="13"/>
      <c r="R150" s="13"/>
      <c r="T150" s="4"/>
      <c r="U150" s="4"/>
      <c r="V150" s="4"/>
      <c r="W150" s="13"/>
      <c r="X150" s="13"/>
      <c r="Z150" s="13"/>
      <c r="AA150" s="38"/>
      <c r="AB150" s="38"/>
      <c r="AC150" s="38"/>
    </row>
    <row r="151" spans="1:29" x14ac:dyDescent="0.25">
      <c r="A151" s="4"/>
      <c r="B151" s="4"/>
      <c r="C151" s="4"/>
      <c r="D151" s="4"/>
      <c r="E151" s="38"/>
      <c r="G151" s="4"/>
      <c r="H151" s="4"/>
      <c r="I151" s="4"/>
      <c r="J151" s="4"/>
      <c r="K151" s="13"/>
      <c r="L151" s="13"/>
      <c r="N151" s="4"/>
      <c r="O151" s="4"/>
      <c r="P151" s="4"/>
      <c r="Q151" s="13"/>
      <c r="R151" s="13"/>
      <c r="T151" s="4"/>
      <c r="U151" s="4"/>
      <c r="V151" s="4"/>
      <c r="W151" s="13"/>
      <c r="X151" s="13"/>
      <c r="Z151" s="13"/>
      <c r="AA151" s="38"/>
      <c r="AB151" s="38"/>
      <c r="AC151" s="38"/>
    </row>
    <row r="152" spans="1:29" x14ac:dyDescent="0.25">
      <c r="A152" s="4"/>
      <c r="B152" s="4"/>
      <c r="C152" s="4"/>
      <c r="D152" s="4"/>
      <c r="E152" s="38"/>
      <c r="G152" s="4"/>
      <c r="H152" s="4"/>
      <c r="I152" s="4"/>
      <c r="J152" s="4"/>
      <c r="K152" s="13"/>
      <c r="L152" s="13"/>
      <c r="N152" s="4"/>
      <c r="O152" s="4"/>
      <c r="P152" s="4"/>
      <c r="Q152" s="13"/>
      <c r="R152" s="13"/>
      <c r="T152" s="4"/>
      <c r="U152" s="4"/>
      <c r="V152" s="4"/>
      <c r="W152" s="13"/>
      <c r="X152" s="13"/>
      <c r="Z152" s="13"/>
      <c r="AA152" s="38"/>
      <c r="AB152" s="38"/>
      <c r="AC152" s="38"/>
    </row>
    <row r="153" spans="1:29" x14ac:dyDescent="0.25">
      <c r="A153" s="4"/>
      <c r="B153" s="4"/>
      <c r="C153" s="4"/>
      <c r="D153" s="4"/>
      <c r="E153" s="38"/>
      <c r="G153" s="4"/>
      <c r="H153" s="4"/>
      <c r="I153" s="4"/>
      <c r="J153" s="4"/>
      <c r="K153" s="13"/>
      <c r="L153" s="13"/>
      <c r="N153" s="4"/>
      <c r="O153" s="4"/>
      <c r="P153" s="4"/>
      <c r="Q153" s="13"/>
      <c r="R153" s="13"/>
      <c r="T153" s="4"/>
      <c r="U153" s="4"/>
      <c r="V153" s="4"/>
      <c r="W153" s="13"/>
      <c r="X153" s="13"/>
      <c r="Z153" s="13"/>
      <c r="AA153" s="38"/>
      <c r="AB153" s="38"/>
      <c r="AC153" s="38"/>
    </row>
    <row r="154" spans="1:29" x14ac:dyDescent="0.25">
      <c r="A154" s="4"/>
      <c r="B154" s="4"/>
      <c r="C154" s="4"/>
      <c r="D154" s="4"/>
      <c r="E154" s="38"/>
      <c r="G154" s="4"/>
      <c r="H154" s="4"/>
      <c r="I154" s="4"/>
      <c r="J154" s="4"/>
      <c r="K154" s="13"/>
      <c r="L154" s="13"/>
      <c r="N154" s="4"/>
      <c r="O154" s="4"/>
      <c r="P154" s="4"/>
      <c r="Q154" s="13"/>
      <c r="R154" s="13"/>
      <c r="T154" s="4"/>
      <c r="U154" s="4"/>
      <c r="V154" s="4"/>
      <c r="W154" s="13"/>
      <c r="X154" s="13"/>
      <c r="Z154" s="13"/>
      <c r="AA154" s="38"/>
      <c r="AB154" s="38"/>
      <c r="AC154" s="38"/>
    </row>
    <row r="155" spans="1:29" x14ac:dyDescent="0.25">
      <c r="A155" s="4"/>
      <c r="B155" s="4"/>
      <c r="C155" s="4"/>
      <c r="D155" s="4"/>
      <c r="E155" s="38"/>
      <c r="G155" s="4"/>
      <c r="H155" s="4"/>
      <c r="I155" s="4"/>
      <c r="J155" s="4"/>
      <c r="K155" s="13"/>
      <c r="L155" s="13"/>
      <c r="N155" s="4"/>
      <c r="O155" s="4"/>
      <c r="P155" s="4"/>
      <c r="Q155" s="13"/>
      <c r="R155" s="13"/>
      <c r="T155" s="4"/>
      <c r="U155" s="4"/>
      <c r="V155" s="4"/>
      <c r="W155" s="13"/>
      <c r="X155" s="13"/>
      <c r="Z155" s="13"/>
      <c r="AA155" s="38"/>
      <c r="AB155" s="38"/>
      <c r="AC155" s="38"/>
    </row>
    <row r="156" spans="1:29" x14ac:dyDescent="0.25">
      <c r="A156" s="4"/>
      <c r="B156" s="4"/>
      <c r="C156" s="4"/>
      <c r="D156" s="4"/>
      <c r="E156" s="38"/>
      <c r="G156" s="4"/>
      <c r="H156" s="4"/>
      <c r="I156" s="4"/>
      <c r="J156" s="4"/>
      <c r="K156" s="13"/>
      <c r="L156" s="13"/>
      <c r="N156" s="4"/>
      <c r="O156" s="4"/>
      <c r="P156" s="4"/>
      <c r="Q156" s="13"/>
      <c r="R156" s="13"/>
      <c r="T156" s="4"/>
      <c r="U156" s="4"/>
      <c r="V156" s="4"/>
      <c r="W156" s="13"/>
      <c r="X156" s="13"/>
      <c r="Z156" s="13"/>
      <c r="AA156" s="38"/>
      <c r="AB156" s="38"/>
      <c r="AC156" s="38"/>
    </row>
    <row r="157" spans="1:29" x14ac:dyDescent="0.25">
      <c r="A157" s="4"/>
      <c r="B157" s="4"/>
      <c r="C157" s="4"/>
      <c r="D157" s="4"/>
      <c r="E157" s="38"/>
      <c r="G157" s="4"/>
      <c r="H157" s="4"/>
      <c r="I157" s="4"/>
      <c r="J157" s="4"/>
      <c r="K157" s="13"/>
      <c r="L157" s="13"/>
      <c r="N157" s="4"/>
      <c r="O157" s="4"/>
      <c r="P157" s="4"/>
      <c r="Q157" s="13"/>
      <c r="R157" s="13"/>
      <c r="T157" s="4"/>
      <c r="U157" s="4"/>
      <c r="V157" s="4"/>
      <c r="W157" s="13"/>
      <c r="X157" s="13"/>
      <c r="Z157" s="13"/>
      <c r="AA157" s="38"/>
      <c r="AB157" s="38"/>
      <c r="AC157" s="38"/>
    </row>
    <row r="158" spans="1:29" x14ac:dyDescent="0.25">
      <c r="A158" s="4"/>
      <c r="B158" s="4"/>
      <c r="C158" s="4"/>
      <c r="D158" s="4"/>
      <c r="E158" s="38"/>
      <c r="G158" s="4"/>
      <c r="H158" s="4"/>
      <c r="I158" s="4"/>
      <c r="J158" s="4"/>
      <c r="K158" s="13"/>
      <c r="L158" s="13"/>
      <c r="N158" s="4"/>
      <c r="O158" s="4"/>
      <c r="P158" s="4"/>
      <c r="Q158" s="13"/>
      <c r="R158" s="13"/>
      <c r="T158" s="4"/>
      <c r="U158" s="4"/>
      <c r="V158" s="4"/>
      <c r="W158" s="13"/>
      <c r="X158" s="13"/>
      <c r="Z158" s="13"/>
      <c r="AA158" s="38"/>
      <c r="AB158" s="38"/>
      <c r="AC158" s="38"/>
    </row>
    <row r="159" spans="1:29" x14ac:dyDescent="0.25">
      <c r="A159" s="4"/>
      <c r="B159" s="4"/>
      <c r="C159" s="4"/>
      <c r="D159" s="4"/>
      <c r="E159" s="38"/>
      <c r="G159" s="4"/>
      <c r="H159" s="4"/>
      <c r="I159" s="4"/>
      <c r="J159" s="4"/>
      <c r="K159" s="13"/>
      <c r="L159" s="13"/>
      <c r="N159" s="4"/>
      <c r="O159" s="4"/>
      <c r="P159" s="4"/>
      <c r="Q159" s="13"/>
      <c r="R159" s="13"/>
      <c r="T159" s="4"/>
      <c r="U159" s="4"/>
      <c r="V159" s="4"/>
      <c r="W159" s="13"/>
      <c r="X159" s="13"/>
      <c r="Z159" s="13"/>
      <c r="AA159" s="38"/>
      <c r="AB159" s="38"/>
      <c r="AC159" s="38"/>
    </row>
    <row r="160" spans="1:29" x14ac:dyDescent="0.25">
      <c r="A160" s="4"/>
      <c r="B160" s="4"/>
      <c r="C160" s="4"/>
      <c r="D160" s="4"/>
      <c r="E160" s="38"/>
      <c r="G160" s="4"/>
      <c r="H160" s="4"/>
      <c r="I160" s="4"/>
      <c r="J160" s="4"/>
      <c r="K160" s="13"/>
      <c r="L160" s="13"/>
      <c r="N160" s="4"/>
      <c r="O160" s="4"/>
      <c r="P160" s="4"/>
      <c r="Q160" s="13"/>
      <c r="R160" s="13"/>
      <c r="T160" s="4"/>
      <c r="U160" s="4"/>
      <c r="V160" s="4"/>
      <c r="W160" s="13"/>
      <c r="X160" s="13"/>
      <c r="Z160" s="13"/>
      <c r="AA160" s="38"/>
      <c r="AB160" s="38"/>
      <c r="AC160" s="38"/>
    </row>
    <row r="161" spans="1:29" x14ac:dyDescent="0.25">
      <c r="A161" s="4"/>
      <c r="B161" s="4"/>
      <c r="C161" s="4"/>
      <c r="D161" s="4"/>
      <c r="E161" s="38"/>
      <c r="G161" s="4"/>
      <c r="H161" s="4"/>
      <c r="I161" s="4"/>
      <c r="J161" s="4"/>
      <c r="K161" s="13"/>
      <c r="L161" s="13"/>
      <c r="N161" s="4"/>
      <c r="O161" s="4"/>
      <c r="P161" s="4"/>
      <c r="Q161" s="13"/>
      <c r="R161" s="13"/>
      <c r="T161" s="4"/>
      <c r="U161" s="4"/>
      <c r="V161" s="4"/>
      <c r="W161" s="13"/>
      <c r="X161" s="13"/>
      <c r="Z161" s="13"/>
      <c r="AA161" s="38"/>
      <c r="AB161" s="38"/>
      <c r="AC161" s="38"/>
    </row>
    <row r="162" spans="1:29" x14ac:dyDescent="0.25">
      <c r="A162" s="4"/>
      <c r="B162" s="4"/>
      <c r="C162" s="4"/>
      <c r="D162" s="4"/>
      <c r="E162" s="38"/>
      <c r="G162" s="4"/>
      <c r="H162" s="4"/>
      <c r="I162" s="4"/>
      <c r="J162" s="4"/>
      <c r="K162" s="13"/>
      <c r="L162" s="13"/>
      <c r="N162" s="4"/>
      <c r="O162" s="4"/>
      <c r="P162" s="4"/>
      <c r="Q162" s="13"/>
      <c r="R162" s="13"/>
      <c r="T162" s="4"/>
      <c r="U162" s="4"/>
      <c r="V162" s="4"/>
      <c r="W162" s="13"/>
      <c r="X162" s="13"/>
      <c r="Z162" s="13"/>
      <c r="AA162" s="38"/>
      <c r="AB162" s="38"/>
      <c r="AC162" s="38"/>
    </row>
    <row r="163" spans="1:29" x14ac:dyDescent="0.25">
      <c r="A163" s="4"/>
      <c r="B163" s="4"/>
      <c r="C163" s="4"/>
      <c r="D163" s="4"/>
      <c r="E163" s="38"/>
      <c r="G163" s="4"/>
      <c r="H163" s="4"/>
      <c r="I163" s="4"/>
      <c r="J163" s="4"/>
      <c r="K163" s="13"/>
      <c r="L163" s="13"/>
      <c r="N163" s="4"/>
      <c r="O163" s="4"/>
      <c r="P163" s="4"/>
      <c r="Q163" s="13"/>
      <c r="R163" s="13"/>
      <c r="T163" s="4"/>
      <c r="U163" s="4"/>
      <c r="V163" s="4"/>
      <c r="W163" s="13"/>
      <c r="X163" s="13"/>
      <c r="Z163" s="13"/>
      <c r="AA163" s="38"/>
      <c r="AB163" s="38"/>
      <c r="AC163" s="38"/>
    </row>
    <row r="164" spans="1:29" x14ac:dyDescent="0.25">
      <c r="A164" s="4"/>
      <c r="B164" s="4"/>
      <c r="C164" s="4"/>
      <c r="D164" s="4"/>
      <c r="E164" s="38"/>
      <c r="G164" s="4"/>
      <c r="H164" s="4"/>
      <c r="I164" s="4"/>
      <c r="J164" s="4"/>
      <c r="K164" s="13"/>
      <c r="L164" s="13"/>
      <c r="N164" s="4"/>
      <c r="O164" s="4"/>
      <c r="P164" s="4"/>
      <c r="Q164" s="13"/>
      <c r="R164" s="13"/>
      <c r="T164" s="4"/>
      <c r="U164" s="4"/>
      <c r="V164" s="4"/>
      <c r="W164" s="13"/>
      <c r="X164" s="13"/>
      <c r="Z164" s="13"/>
      <c r="AA164" s="38"/>
      <c r="AB164" s="38"/>
      <c r="AC164" s="38"/>
    </row>
    <row r="165" spans="1:29" x14ac:dyDescent="0.25">
      <c r="A165" s="4"/>
      <c r="B165" s="4"/>
      <c r="C165" s="4"/>
      <c r="D165" s="4"/>
      <c r="E165" s="38"/>
      <c r="G165" s="4"/>
      <c r="H165" s="4"/>
      <c r="I165" s="4"/>
      <c r="J165" s="4"/>
      <c r="K165" s="13"/>
      <c r="L165" s="13"/>
      <c r="N165" s="4"/>
      <c r="O165" s="4"/>
      <c r="P165" s="4"/>
      <c r="Q165" s="13"/>
      <c r="R165" s="13"/>
      <c r="T165" s="4"/>
      <c r="U165" s="4"/>
      <c r="V165" s="4"/>
      <c r="W165" s="13"/>
      <c r="X165" s="13"/>
      <c r="Z165" s="13"/>
      <c r="AA165" s="38"/>
      <c r="AB165" s="38"/>
      <c r="AC165" s="38"/>
    </row>
    <row r="166" spans="1:29" x14ac:dyDescent="0.25">
      <c r="A166" s="4"/>
      <c r="B166" s="4"/>
      <c r="C166" s="4"/>
      <c r="D166" s="4"/>
      <c r="E166" s="38"/>
      <c r="G166" s="4"/>
      <c r="H166" s="4"/>
      <c r="I166" s="4"/>
      <c r="J166" s="4"/>
      <c r="K166" s="13"/>
      <c r="L166" s="13"/>
      <c r="N166" s="4"/>
      <c r="O166" s="4"/>
      <c r="P166" s="4"/>
      <c r="Q166" s="13"/>
      <c r="R166" s="13"/>
      <c r="T166" s="4"/>
      <c r="U166" s="4"/>
      <c r="V166" s="4"/>
      <c r="W166" s="13"/>
      <c r="X166" s="13"/>
      <c r="Z166" s="13"/>
      <c r="AA166" s="38"/>
      <c r="AB166" s="38"/>
      <c r="AC166" s="38"/>
    </row>
    <row r="167" spans="1:29" x14ac:dyDescent="0.25">
      <c r="A167" s="4"/>
      <c r="B167" s="4"/>
      <c r="C167" s="4"/>
      <c r="D167" s="4"/>
      <c r="E167" s="38"/>
      <c r="G167" s="4"/>
      <c r="H167" s="4"/>
      <c r="I167" s="4"/>
      <c r="J167" s="4"/>
      <c r="K167" s="13"/>
      <c r="L167" s="13"/>
      <c r="N167" s="4"/>
      <c r="O167" s="4"/>
      <c r="P167" s="4"/>
      <c r="Q167" s="13"/>
      <c r="R167" s="13"/>
      <c r="T167" s="4"/>
      <c r="U167" s="4"/>
      <c r="V167" s="4"/>
      <c r="W167" s="13"/>
      <c r="X167" s="13"/>
      <c r="Z167" s="13"/>
      <c r="AA167" s="38"/>
      <c r="AB167" s="38"/>
      <c r="AC167" s="38"/>
    </row>
    <row r="168" spans="1:29" x14ac:dyDescent="0.25">
      <c r="A168" s="4"/>
      <c r="B168" s="4"/>
      <c r="C168" s="4"/>
      <c r="D168" s="4"/>
      <c r="E168" s="38"/>
      <c r="G168" s="4"/>
      <c r="H168" s="4"/>
      <c r="I168" s="4"/>
      <c r="J168" s="4"/>
      <c r="K168" s="13"/>
      <c r="L168" s="13"/>
      <c r="N168" s="4"/>
      <c r="O168" s="4"/>
      <c r="P168" s="4"/>
      <c r="Q168" s="13"/>
      <c r="R168" s="13"/>
      <c r="T168" s="4"/>
      <c r="U168" s="4"/>
      <c r="V168" s="4"/>
      <c r="W168" s="13"/>
      <c r="X168" s="13"/>
      <c r="Z168" s="13"/>
      <c r="AA168" s="38"/>
      <c r="AB168" s="38"/>
      <c r="AC168" s="38"/>
    </row>
    <row r="169" spans="1:29" x14ac:dyDescent="0.25">
      <c r="A169" s="4"/>
      <c r="B169" s="4"/>
      <c r="C169" s="4"/>
      <c r="D169" s="4"/>
      <c r="E169" s="38"/>
      <c r="G169" s="4"/>
      <c r="H169" s="4"/>
      <c r="I169" s="4"/>
      <c r="J169" s="4"/>
      <c r="K169" s="13"/>
      <c r="L169" s="13"/>
      <c r="N169" s="4"/>
      <c r="O169" s="4"/>
      <c r="P169" s="4"/>
      <c r="Q169" s="13"/>
      <c r="R169" s="13"/>
      <c r="T169" s="4"/>
      <c r="U169" s="4"/>
      <c r="V169" s="4"/>
      <c r="W169" s="13"/>
      <c r="X169" s="13"/>
      <c r="Z169" s="13"/>
      <c r="AA169" s="38"/>
      <c r="AB169" s="38"/>
      <c r="AC169" s="38"/>
    </row>
    <row r="170" spans="1:29" x14ac:dyDescent="0.25">
      <c r="A170" s="4"/>
      <c r="B170" s="4"/>
      <c r="C170" s="4"/>
      <c r="D170" s="4"/>
      <c r="E170" s="38"/>
      <c r="G170" s="4"/>
      <c r="H170" s="4"/>
      <c r="I170" s="4"/>
      <c r="J170" s="4"/>
      <c r="K170" s="13"/>
      <c r="L170" s="13"/>
      <c r="N170" s="4"/>
      <c r="O170" s="4"/>
      <c r="P170" s="4"/>
      <c r="Q170" s="13"/>
      <c r="R170" s="13"/>
      <c r="T170" s="4"/>
      <c r="U170" s="4"/>
      <c r="V170" s="4"/>
      <c r="W170" s="13"/>
      <c r="X170" s="13"/>
      <c r="Z170" s="13"/>
      <c r="AA170" s="38"/>
      <c r="AB170" s="38"/>
      <c r="AC170" s="38"/>
    </row>
    <row r="171" spans="1:29" x14ac:dyDescent="0.25">
      <c r="A171" s="4"/>
      <c r="B171" s="4"/>
      <c r="C171" s="4"/>
      <c r="D171" s="4"/>
      <c r="E171" s="38"/>
      <c r="G171" s="4"/>
      <c r="H171" s="4"/>
      <c r="I171" s="4"/>
      <c r="J171" s="4"/>
      <c r="K171" s="13"/>
      <c r="L171" s="13"/>
      <c r="N171" s="4"/>
      <c r="O171" s="4"/>
      <c r="P171" s="4"/>
      <c r="Q171" s="13"/>
      <c r="R171" s="13"/>
      <c r="T171" s="4"/>
      <c r="U171" s="4"/>
      <c r="V171" s="4"/>
      <c r="W171" s="13"/>
      <c r="X171" s="13"/>
      <c r="Z171" s="13"/>
      <c r="AA171" s="38"/>
      <c r="AB171" s="38"/>
      <c r="AC171" s="38"/>
    </row>
    <row r="172" spans="1:29" x14ac:dyDescent="0.25">
      <c r="A172" s="4"/>
      <c r="B172" s="4"/>
      <c r="C172" s="4"/>
      <c r="D172" s="4"/>
      <c r="E172" s="38"/>
      <c r="G172" s="4"/>
      <c r="H172" s="4"/>
      <c r="I172" s="4"/>
      <c r="J172" s="4"/>
      <c r="K172" s="13"/>
      <c r="L172" s="13"/>
      <c r="N172" s="4"/>
      <c r="O172" s="4"/>
      <c r="P172" s="4"/>
      <c r="Q172" s="13"/>
      <c r="R172" s="13"/>
      <c r="T172" s="4"/>
      <c r="U172" s="4"/>
      <c r="V172" s="4"/>
      <c r="W172" s="13"/>
      <c r="X172" s="13"/>
      <c r="Z172" s="13"/>
      <c r="AA172" s="38"/>
      <c r="AB172" s="38"/>
      <c r="AC172" s="38"/>
    </row>
    <row r="173" spans="1:29" x14ac:dyDescent="0.25">
      <c r="A173" s="4"/>
      <c r="B173" s="4"/>
      <c r="C173" s="4"/>
      <c r="D173" s="4"/>
      <c r="E173" s="38"/>
      <c r="G173" s="4"/>
      <c r="H173" s="4"/>
      <c r="I173" s="4"/>
      <c r="J173" s="4"/>
      <c r="K173" s="13"/>
      <c r="L173" s="13"/>
      <c r="N173" s="4"/>
      <c r="O173" s="4"/>
      <c r="P173" s="4"/>
      <c r="Q173" s="13"/>
      <c r="R173" s="13"/>
      <c r="T173" s="4"/>
      <c r="U173" s="4"/>
      <c r="V173" s="4"/>
      <c r="W173" s="13"/>
      <c r="X173" s="13"/>
      <c r="Z173" s="13"/>
      <c r="AA173" s="38"/>
      <c r="AB173" s="38"/>
      <c r="AC173" s="38"/>
    </row>
    <row r="174" spans="1:29" x14ac:dyDescent="0.25">
      <c r="A174" s="4"/>
      <c r="B174" s="4"/>
      <c r="C174" s="4"/>
      <c r="D174" s="4"/>
      <c r="E174" s="38"/>
      <c r="G174" s="4"/>
      <c r="H174" s="4"/>
      <c r="I174" s="4"/>
      <c r="J174" s="4"/>
      <c r="K174" s="13"/>
      <c r="L174" s="13"/>
      <c r="N174" s="4"/>
      <c r="O174" s="4"/>
      <c r="P174" s="4"/>
      <c r="Q174" s="13"/>
      <c r="R174" s="13"/>
      <c r="T174" s="4"/>
      <c r="U174" s="4"/>
      <c r="V174" s="4"/>
      <c r="W174" s="13"/>
      <c r="X174" s="13"/>
      <c r="Z174" s="13"/>
      <c r="AA174" s="38"/>
      <c r="AB174" s="38"/>
      <c r="AC174" s="38"/>
    </row>
    <row r="175" spans="1:29" x14ac:dyDescent="0.25">
      <c r="A175" s="4"/>
      <c r="B175" s="4"/>
      <c r="C175" s="4"/>
      <c r="D175" s="4"/>
      <c r="E175" s="38"/>
      <c r="G175" s="4"/>
      <c r="H175" s="4"/>
      <c r="I175" s="4"/>
      <c r="J175" s="4"/>
      <c r="K175" s="13"/>
      <c r="L175" s="13"/>
      <c r="N175" s="4"/>
      <c r="O175" s="4"/>
      <c r="P175" s="4"/>
      <c r="Q175" s="13"/>
      <c r="R175" s="13"/>
      <c r="T175" s="4"/>
      <c r="U175" s="4"/>
      <c r="V175" s="4"/>
      <c r="W175" s="13"/>
      <c r="X175" s="13"/>
      <c r="Z175" s="13"/>
      <c r="AA175" s="38"/>
      <c r="AB175" s="38"/>
      <c r="AC175" s="38"/>
    </row>
    <row r="176" spans="1:29" x14ac:dyDescent="0.25">
      <c r="A176" s="4"/>
      <c r="B176" s="4"/>
      <c r="C176" s="4"/>
      <c r="D176" s="4"/>
      <c r="E176" s="38"/>
      <c r="G176" s="4"/>
      <c r="H176" s="4"/>
      <c r="I176" s="4"/>
      <c r="J176" s="4"/>
      <c r="K176" s="13"/>
      <c r="L176" s="13"/>
      <c r="N176" s="4"/>
      <c r="O176" s="4"/>
      <c r="P176" s="4"/>
      <c r="Q176" s="13"/>
      <c r="R176" s="13"/>
      <c r="T176" s="4"/>
      <c r="U176" s="4"/>
      <c r="V176" s="4"/>
      <c r="W176" s="13"/>
      <c r="X176" s="13"/>
      <c r="Z176" s="13"/>
      <c r="AA176" s="38"/>
      <c r="AB176" s="38"/>
      <c r="AC176" s="38"/>
    </row>
    <row r="177" spans="1:29" x14ac:dyDescent="0.25">
      <c r="A177" s="4"/>
      <c r="B177" s="4"/>
      <c r="C177" s="4"/>
      <c r="D177" s="4"/>
      <c r="E177" s="38"/>
      <c r="G177" s="4"/>
      <c r="H177" s="4"/>
      <c r="I177" s="4"/>
      <c r="J177" s="4"/>
      <c r="K177" s="13"/>
      <c r="L177" s="13"/>
      <c r="N177" s="4"/>
      <c r="O177" s="4"/>
      <c r="P177" s="4"/>
      <c r="Q177" s="13"/>
      <c r="R177" s="13"/>
      <c r="T177" s="4"/>
      <c r="U177" s="4"/>
      <c r="V177" s="4"/>
      <c r="W177" s="13"/>
      <c r="X177" s="13"/>
      <c r="Z177" s="13"/>
      <c r="AA177" s="38"/>
      <c r="AB177" s="38"/>
      <c r="AC177" s="38"/>
    </row>
    <row r="178" spans="1:29" x14ac:dyDescent="0.25">
      <c r="A178" s="4"/>
      <c r="B178" s="4"/>
      <c r="C178" s="4"/>
      <c r="D178" s="4"/>
      <c r="E178" s="38"/>
      <c r="G178" s="4"/>
      <c r="H178" s="4"/>
      <c r="I178" s="4"/>
      <c r="J178" s="4"/>
      <c r="K178" s="13"/>
      <c r="L178" s="13"/>
      <c r="N178" s="4"/>
      <c r="O178" s="4"/>
      <c r="P178" s="4"/>
      <c r="Q178" s="13"/>
      <c r="R178" s="13"/>
      <c r="T178" s="4"/>
      <c r="U178" s="4"/>
      <c r="V178" s="4"/>
      <c r="W178" s="13"/>
      <c r="X178" s="13"/>
      <c r="Z178" s="13"/>
      <c r="AA178" s="38"/>
      <c r="AB178" s="38"/>
      <c r="AC178" s="38"/>
    </row>
    <row r="179" spans="1:29" x14ac:dyDescent="0.25">
      <c r="A179" s="4"/>
      <c r="B179" s="4"/>
      <c r="C179" s="4"/>
      <c r="D179" s="4"/>
      <c r="E179" s="38"/>
      <c r="G179" s="4"/>
      <c r="H179" s="4"/>
      <c r="I179" s="4"/>
      <c r="J179" s="4"/>
      <c r="K179" s="13"/>
      <c r="L179" s="13"/>
      <c r="N179" s="4"/>
      <c r="O179" s="4"/>
      <c r="P179" s="4"/>
      <c r="Q179" s="13"/>
      <c r="R179" s="13"/>
      <c r="T179" s="4"/>
      <c r="U179" s="4"/>
      <c r="V179" s="4"/>
      <c r="W179" s="13"/>
      <c r="X179" s="13"/>
      <c r="Z179" s="13"/>
      <c r="AA179" s="38"/>
      <c r="AB179" s="38"/>
      <c r="AC179" s="38"/>
    </row>
    <row r="180" spans="1:29" x14ac:dyDescent="0.25">
      <c r="A180" s="4"/>
      <c r="B180" s="4"/>
      <c r="C180" s="4"/>
      <c r="D180" s="4"/>
      <c r="E180" s="38"/>
      <c r="G180" s="4"/>
      <c r="H180" s="4"/>
      <c r="I180" s="4"/>
      <c r="J180" s="4"/>
      <c r="K180" s="13"/>
      <c r="L180" s="13"/>
      <c r="N180" s="4"/>
      <c r="O180" s="4"/>
      <c r="P180" s="4"/>
      <c r="Q180" s="13"/>
      <c r="R180" s="13"/>
      <c r="T180" s="4"/>
      <c r="U180" s="4"/>
      <c r="V180" s="4"/>
      <c r="W180" s="13"/>
      <c r="X180" s="13"/>
      <c r="Z180" s="13"/>
      <c r="AA180" s="38"/>
      <c r="AB180" s="38"/>
      <c r="AC180" s="38"/>
    </row>
    <row r="181" spans="1:29" x14ac:dyDescent="0.25">
      <c r="A181" s="4"/>
      <c r="B181" s="4"/>
      <c r="C181" s="4"/>
      <c r="D181" s="4"/>
      <c r="E181" s="38"/>
      <c r="G181" s="4"/>
      <c r="H181" s="4"/>
      <c r="I181" s="4"/>
      <c r="J181" s="4"/>
      <c r="K181" s="13"/>
      <c r="L181" s="13"/>
      <c r="N181" s="4"/>
      <c r="O181" s="4"/>
      <c r="P181" s="4"/>
      <c r="Q181" s="13"/>
      <c r="R181" s="13"/>
      <c r="T181" s="4"/>
      <c r="U181" s="4"/>
      <c r="V181" s="4"/>
      <c r="W181" s="13"/>
      <c r="X181" s="13"/>
      <c r="Z181" s="13"/>
      <c r="AA181" s="38"/>
      <c r="AB181" s="38"/>
      <c r="AC181" s="38"/>
    </row>
    <row r="182" spans="1:29" x14ac:dyDescent="0.25">
      <c r="A182" s="4"/>
      <c r="B182" s="4"/>
      <c r="C182" s="4"/>
      <c r="D182" s="4"/>
      <c r="E182" s="38"/>
      <c r="G182" s="4"/>
      <c r="H182" s="4"/>
      <c r="I182" s="4"/>
      <c r="J182" s="4"/>
      <c r="K182" s="13"/>
      <c r="L182" s="13"/>
      <c r="N182" s="4"/>
      <c r="O182" s="4"/>
      <c r="P182" s="4"/>
      <c r="Q182" s="13"/>
      <c r="R182" s="13"/>
      <c r="T182" s="4"/>
      <c r="U182" s="4"/>
      <c r="V182" s="4"/>
      <c r="W182" s="13"/>
      <c r="X182" s="13"/>
      <c r="Z182" s="13"/>
      <c r="AA182" s="38"/>
      <c r="AB182" s="38"/>
      <c r="AC182" s="38"/>
    </row>
    <row r="183" spans="1:29" x14ac:dyDescent="0.25">
      <c r="A183" s="4"/>
      <c r="B183" s="4"/>
      <c r="C183" s="4"/>
      <c r="D183" s="4"/>
      <c r="E183" s="38"/>
      <c r="G183" s="4"/>
      <c r="H183" s="4"/>
      <c r="I183" s="4"/>
      <c r="J183" s="4"/>
      <c r="K183" s="13"/>
      <c r="L183" s="13"/>
      <c r="N183" s="4"/>
      <c r="O183" s="4"/>
      <c r="P183" s="4"/>
      <c r="Q183" s="13"/>
      <c r="R183" s="13"/>
      <c r="T183" s="4"/>
      <c r="U183" s="4"/>
      <c r="V183" s="4"/>
      <c r="W183" s="13"/>
      <c r="X183" s="13"/>
      <c r="Z183" s="13"/>
      <c r="AA183" s="38"/>
      <c r="AB183" s="38"/>
      <c r="AC183" s="38"/>
    </row>
    <row r="184" spans="1:29" x14ac:dyDescent="0.25">
      <c r="A184" s="4"/>
      <c r="B184" s="4"/>
      <c r="C184" s="4"/>
      <c r="D184" s="4"/>
      <c r="E184" s="38"/>
      <c r="G184" s="4"/>
      <c r="H184" s="4"/>
      <c r="I184" s="4"/>
      <c r="J184" s="4"/>
      <c r="K184" s="13"/>
      <c r="L184" s="13"/>
      <c r="N184" s="4"/>
      <c r="O184" s="4"/>
      <c r="P184" s="4"/>
      <c r="Q184" s="13"/>
      <c r="R184" s="13"/>
      <c r="T184" s="4"/>
      <c r="U184" s="4"/>
      <c r="V184" s="4"/>
      <c r="W184" s="13"/>
      <c r="X184" s="13"/>
      <c r="Z184" s="13"/>
      <c r="AA184" s="38"/>
      <c r="AB184" s="38"/>
      <c r="AC184" s="38"/>
    </row>
    <row r="185" spans="1:29" x14ac:dyDescent="0.25">
      <c r="A185" s="4"/>
      <c r="B185" s="4"/>
      <c r="C185" s="4"/>
      <c r="D185" s="4"/>
      <c r="E185" s="38"/>
      <c r="G185" s="4"/>
      <c r="H185" s="4"/>
      <c r="I185" s="4"/>
      <c r="J185" s="4"/>
      <c r="K185" s="13"/>
      <c r="L185" s="13"/>
      <c r="N185" s="4"/>
      <c r="O185" s="4"/>
      <c r="P185" s="4"/>
      <c r="Q185" s="13"/>
      <c r="R185" s="13"/>
      <c r="T185" s="4"/>
      <c r="U185" s="4"/>
      <c r="V185" s="4"/>
      <c r="W185" s="13"/>
      <c r="X185" s="13"/>
      <c r="Z185" s="13"/>
      <c r="AA185" s="38"/>
      <c r="AB185" s="38"/>
      <c r="AC185" s="38"/>
    </row>
    <row r="186" spans="1:29" x14ac:dyDescent="0.25">
      <c r="A186" s="4"/>
      <c r="B186" s="4"/>
      <c r="C186" s="4"/>
      <c r="D186" s="4"/>
      <c r="E186" s="38"/>
      <c r="G186" s="4"/>
      <c r="H186" s="4"/>
      <c r="I186" s="4"/>
      <c r="J186" s="4"/>
      <c r="K186" s="13"/>
      <c r="L186" s="13"/>
      <c r="N186" s="4"/>
      <c r="O186" s="4"/>
      <c r="P186" s="4"/>
      <c r="Q186" s="13"/>
      <c r="R186" s="13"/>
      <c r="T186" s="4"/>
      <c r="U186" s="4"/>
      <c r="V186" s="4"/>
      <c r="W186" s="13"/>
      <c r="X186" s="13"/>
      <c r="Z186" s="13"/>
      <c r="AA186" s="38"/>
      <c r="AB186" s="38"/>
      <c r="AC186" s="38"/>
    </row>
    <row r="187" spans="1:29" x14ac:dyDescent="0.25">
      <c r="A187" s="4"/>
      <c r="B187" s="4"/>
      <c r="C187" s="4"/>
      <c r="D187" s="4"/>
      <c r="E187" s="38"/>
      <c r="G187" s="4"/>
      <c r="H187" s="4"/>
      <c r="I187" s="4"/>
      <c r="J187" s="4"/>
      <c r="K187" s="13"/>
      <c r="L187" s="13"/>
      <c r="N187" s="4"/>
      <c r="O187" s="4"/>
      <c r="P187" s="4"/>
      <c r="Q187" s="13"/>
      <c r="R187" s="13"/>
      <c r="T187" s="4"/>
      <c r="U187" s="4"/>
      <c r="V187" s="4"/>
      <c r="W187" s="13"/>
      <c r="X187" s="13"/>
      <c r="Z187" s="13"/>
      <c r="AA187" s="38"/>
      <c r="AB187" s="38"/>
      <c r="AC187" s="38"/>
    </row>
    <row r="188" spans="1:29" x14ac:dyDescent="0.25">
      <c r="A188" s="4"/>
      <c r="B188" s="4"/>
      <c r="C188" s="4"/>
      <c r="D188" s="4"/>
      <c r="E188" s="38"/>
      <c r="G188" s="4"/>
      <c r="H188" s="4"/>
      <c r="I188" s="4"/>
      <c r="J188" s="4"/>
      <c r="K188" s="13"/>
      <c r="L188" s="13"/>
      <c r="N188" s="4"/>
      <c r="O188" s="4"/>
      <c r="P188" s="4"/>
      <c r="Q188" s="13"/>
      <c r="R188" s="13"/>
      <c r="T188" s="4"/>
      <c r="U188" s="4"/>
      <c r="V188" s="4"/>
      <c r="W188" s="13"/>
      <c r="X188" s="13"/>
      <c r="Z188" s="13"/>
      <c r="AA188" s="38"/>
      <c r="AB188" s="38"/>
      <c r="AC188" s="38"/>
    </row>
    <row r="189" spans="1:29" x14ac:dyDescent="0.25">
      <c r="A189" s="4"/>
      <c r="B189" s="4"/>
      <c r="C189" s="4"/>
      <c r="D189" s="4"/>
      <c r="E189" s="38"/>
      <c r="G189" s="4"/>
      <c r="H189" s="4"/>
      <c r="I189" s="4"/>
      <c r="J189" s="4"/>
      <c r="K189" s="13"/>
      <c r="L189" s="13"/>
      <c r="N189" s="4"/>
      <c r="O189" s="4"/>
      <c r="P189" s="4"/>
      <c r="Q189" s="13"/>
      <c r="R189" s="13"/>
      <c r="T189" s="4"/>
      <c r="U189" s="4"/>
      <c r="V189" s="4"/>
      <c r="W189" s="13"/>
      <c r="X189" s="13"/>
      <c r="Z189" s="13"/>
      <c r="AA189" s="38"/>
      <c r="AB189" s="38"/>
      <c r="AC189" s="38"/>
    </row>
    <row r="190" spans="1:29" x14ac:dyDescent="0.25">
      <c r="A190" s="4"/>
      <c r="B190" s="4"/>
      <c r="C190" s="4"/>
      <c r="D190" s="4"/>
      <c r="E190" s="38"/>
      <c r="G190" s="4"/>
      <c r="H190" s="4"/>
      <c r="I190" s="4"/>
      <c r="J190" s="4"/>
      <c r="K190" s="13"/>
      <c r="L190" s="13"/>
      <c r="N190" s="4"/>
      <c r="O190" s="4"/>
      <c r="P190" s="4"/>
      <c r="Q190" s="13"/>
      <c r="R190" s="13"/>
      <c r="T190" s="4"/>
      <c r="U190" s="4"/>
      <c r="V190" s="4"/>
      <c r="W190" s="13"/>
      <c r="X190" s="13"/>
      <c r="Z190" s="13"/>
      <c r="AA190" s="38"/>
      <c r="AB190" s="38"/>
      <c r="AC190" s="38"/>
    </row>
    <row r="191" spans="1:29" x14ac:dyDescent="0.25">
      <c r="A191" s="4"/>
      <c r="B191" s="4"/>
      <c r="C191" s="4"/>
      <c r="D191" s="4"/>
      <c r="E191" s="38"/>
      <c r="G191" s="4"/>
      <c r="H191" s="4"/>
      <c r="I191" s="4"/>
      <c r="J191" s="4"/>
      <c r="K191" s="13"/>
      <c r="L191" s="13"/>
      <c r="N191" s="4"/>
      <c r="O191" s="4"/>
      <c r="P191" s="4"/>
      <c r="Q191" s="13"/>
      <c r="R191" s="13"/>
      <c r="T191" s="4"/>
      <c r="U191" s="4"/>
      <c r="V191" s="4"/>
      <c r="W191" s="13"/>
      <c r="X191" s="13"/>
      <c r="Z191" s="13"/>
      <c r="AA191" s="38"/>
      <c r="AB191" s="38"/>
      <c r="AC191" s="38"/>
    </row>
    <row r="192" spans="1:29" x14ac:dyDescent="0.25">
      <c r="A192" s="4"/>
      <c r="B192" s="4"/>
      <c r="C192" s="4"/>
      <c r="D192" s="4"/>
      <c r="E192" s="38"/>
      <c r="G192" s="4"/>
      <c r="H192" s="4"/>
      <c r="I192" s="4"/>
      <c r="J192" s="4"/>
      <c r="K192" s="13"/>
      <c r="L192" s="13"/>
      <c r="N192" s="4"/>
      <c r="O192" s="4"/>
      <c r="P192" s="4"/>
      <c r="Q192" s="13"/>
      <c r="R192" s="13"/>
      <c r="T192" s="4"/>
      <c r="U192" s="4"/>
      <c r="V192" s="4"/>
      <c r="W192" s="13"/>
      <c r="X192" s="13"/>
      <c r="Z192" s="13"/>
      <c r="AA192" s="38"/>
      <c r="AB192" s="38"/>
      <c r="AC192" s="38"/>
    </row>
    <row r="193" spans="1:29" x14ac:dyDescent="0.25">
      <c r="A193" s="4"/>
      <c r="B193" s="4"/>
      <c r="C193" s="4"/>
      <c r="D193" s="4"/>
      <c r="E193" s="38"/>
      <c r="G193" s="4"/>
      <c r="H193" s="4"/>
      <c r="I193" s="4"/>
      <c r="J193" s="4"/>
      <c r="K193" s="13"/>
      <c r="L193" s="13"/>
      <c r="N193" s="4"/>
      <c r="O193" s="4"/>
      <c r="P193" s="4"/>
      <c r="Q193" s="13"/>
      <c r="R193" s="13"/>
      <c r="T193" s="4"/>
      <c r="U193" s="4"/>
      <c r="V193" s="4"/>
      <c r="W193" s="13"/>
      <c r="X193" s="13"/>
      <c r="Z193" s="13"/>
      <c r="AA193" s="38"/>
      <c r="AB193" s="38"/>
      <c r="AC193" s="38"/>
    </row>
  </sheetData>
  <mergeCells count="3">
    <mergeCell ref="D1:E1"/>
    <mergeCell ref="G1:X1"/>
    <mergeCell ref="Z1:AA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8F54B-C3A7-4E29-8030-BD36EA6F9930}">
  <dimension ref="A1:AC172"/>
  <sheetViews>
    <sheetView workbookViewId="0">
      <selection activeCell="J26" sqref="J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534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535</v>
      </c>
      <c r="B3" s="3" t="s">
        <v>536</v>
      </c>
      <c r="C3" s="3" t="s">
        <v>29</v>
      </c>
      <c r="D3" s="3">
        <v>160</v>
      </c>
      <c r="E3" s="12">
        <v>120600</v>
      </c>
      <c r="F3" s="12"/>
      <c r="G3" s="3">
        <v>133.4282</v>
      </c>
      <c r="H3" s="3" t="s">
        <v>97</v>
      </c>
      <c r="I3" s="3">
        <v>31.895</v>
      </c>
      <c r="J3" s="7">
        <v>897</v>
      </c>
      <c r="K3" s="7">
        <f>I3*J3</f>
        <v>28609.814999999999</v>
      </c>
      <c r="L3" s="3"/>
      <c r="M3" s="3"/>
      <c r="N3" s="3"/>
      <c r="O3" s="3"/>
      <c r="P3" s="7"/>
      <c r="Q3" s="7"/>
      <c r="R3" s="3"/>
      <c r="S3" s="3">
        <v>26.5718</v>
      </c>
      <c r="T3" s="3" t="s">
        <v>97</v>
      </c>
      <c r="U3" s="3">
        <v>11.068199999999999</v>
      </c>
      <c r="V3" s="7">
        <v>96.97</v>
      </c>
      <c r="W3" s="7">
        <f>U3*V3</f>
        <v>1073.2833539999999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12"/>
      <c r="H4" s="12" t="s">
        <v>95</v>
      </c>
      <c r="I4" s="3">
        <v>21.9604</v>
      </c>
      <c r="J4" s="7">
        <v>704</v>
      </c>
      <c r="K4" s="7">
        <f t="shared" ref="K4:K11" si="0">I4*J4</f>
        <v>15460.1216</v>
      </c>
      <c r="L4" s="3"/>
      <c r="M4" s="3"/>
      <c r="N4" s="3"/>
      <c r="O4" s="3"/>
      <c r="P4" s="7"/>
      <c r="Q4" s="7"/>
      <c r="R4" s="3"/>
      <c r="S4" s="3"/>
      <c r="T4" s="3" t="s">
        <v>95</v>
      </c>
      <c r="U4" s="14">
        <v>1.0451999999999999</v>
      </c>
      <c r="V4" s="7">
        <v>96.97</v>
      </c>
      <c r="W4" s="7">
        <f t="shared" ref="W4:W9" si="1">U4*V4</f>
        <v>101.35304399999998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12"/>
      <c r="H5" s="12" t="s">
        <v>170</v>
      </c>
      <c r="I5" s="3">
        <v>18.1661</v>
      </c>
      <c r="J5" s="7">
        <v>580</v>
      </c>
      <c r="K5" s="7">
        <f t="shared" si="0"/>
        <v>10536.338</v>
      </c>
      <c r="L5" s="3"/>
      <c r="M5" s="3"/>
      <c r="N5" s="3"/>
      <c r="O5" s="3"/>
      <c r="P5" s="7"/>
      <c r="Q5" s="7"/>
      <c r="R5" s="3"/>
      <c r="S5" s="3"/>
      <c r="T5" s="3" t="s">
        <v>170</v>
      </c>
      <c r="U5" s="14">
        <v>2.7642000000000002</v>
      </c>
      <c r="V5" s="7">
        <v>96.97</v>
      </c>
      <c r="W5" s="7">
        <f t="shared" si="1"/>
        <v>268.04447400000004</v>
      </c>
      <c r="X5" s="7"/>
      <c r="Y5" s="7"/>
      <c r="Z5" s="12"/>
      <c r="AA5" s="12"/>
      <c r="AB5" s="12"/>
    </row>
    <row r="6" spans="1:29" x14ac:dyDescent="0.25">
      <c r="A6" s="15"/>
      <c r="B6" s="15"/>
      <c r="C6" s="15"/>
      <c r="D6" s="15"/>
      <c r="E6" s="16"/>
      <c r="F6" s="16"/>
      <c r="G6" s="16"/>
      <c r="H6" s="16" t="s">
        <v>537</v>
      </c>
      <c r="I6" s="15">
        <v>14.1896</v>
      </c>
      <c r="J6" s="17">
        <v>469</v>
      </c>
      <c r="K6" s="7">
        <f t="shared" si="0"/>
        <v>6654.9224000000004</v>
      </c>
      <c r="L6" s="15"/>
      <c r="M6" s="15"/>
      <c r="N6" s="15"/>
      <c r="O6" s="15"/>
      <c r="P6" s="7"/>
      <c r="Q6" s="7"/>
      <c r="R6" s="15"/>
      <c r="S6" s="15"/>
      <c r="T6" s="15" t="s">
        <v>537</v>
      </c>
      <c r="U6" s="18">
        <v>9.0945999999999998</v>
      </c>
      <c r="V6" s="7">
        <v>96.97</v>
      </c>
      <c r="W6" s="7">
        <f t="shared" si="1"/>
        <v>881.90336200000002</v>
      </c>
      <c r="X6" s="17"/>
      <c r="Y6" s="17"/>
      <c r="Z6" s="16"/>
      <c r="AA6" s="16"/>
      <c r="AB6" s="16"/>
    </row>
    <row r="7" spans="1:29" x14ac:dyDescent="0.25">
      <c r="A7" s="3"/>
      <c r="B7" s="3"/>
      <c r="C7" s="3"/>
      <c r="D7" s="3"/>
      <c r="E7" s="12"/>
      <c r="F7" s="12"/>
      <c r="G7" s="12"/>
      <c r="H7" s="12" t="s">
        <v>122</v>
      </c>
      <c r="I7" s="3">
        <v>9.4762000000000004</v>
      </c>
      <c r="J7" s="7">
        <v>1325</v>
      </c>
      <c r="K7" s="7">
        <f t="shared" si="0"/>
        <v>12555.965</v>
      </c>
      <c r="L7" s="3"/>
      <c r="M7" s="3"/>
      <c r="N7" s="3"/>
      <c r="O7" s="3"/>
      <c r="P7" s="7"/>
      <c r="Q7" s="7"/>
      <c r="R7" s="3"/>
      <c r="S7" s="3"/>
      <c r="T7" s="3" t="s">
        <v>100</v>
      </c>
      <c r="U7" s="3">
        <v>0.68010000000000004</v>
      </c>
      <c r="V7" s="7">
        <v>96.97</v>
      </c>
      <c r="W7" s="7">
        <f t="shared" si="1"/>
        <v>65.949297000000001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12"/>
      <c r="H8" s="12" t="s">
        <v>100</v>
      </c>
      <c r="I8" s="3">
        <v>2.1337999999999999</v>
      </c>
      <c r="J8" s="7">
        <v>1159</v>
      </c>
      <c r="K8" s="7">
        <f t="shared" si="0"/>
        <v>2473.0742</v>
      </c>
      <c r="L8" s="3"/>
      <c r="M8" s="3"/>
      <c r="N8" s="3"/>
      <c r="O8" s="3"/>
      <c r="P8" s="7"/>
      <c r="Q8" s="7"/>
      <c r="R8" s="3"/>
      <c r="S8" s="3"/>
      <c r="T8" s="3" t="s">
        <v>172</v>
      </c>
      <c r="U8" s="3">
        <v>0.88819999999999999</v>
      </c>
      <c r="V8" s="7">
        <v>96.97</v>
      </c>
      <c r="W8" s="7">
        <f t="shared" si="1"/>
        <v>86.128754000000001</v>
      </c>
      <c r="X8" s="7"/>
      <c r="Y8" s="7"/>
      <c r="Z8" s="12"/>
      <c r="AA8" s="12"/>
      <c r="AB8" s="12"/>
    </row>
    <row r="9" spans="1:29" s="4" customFormat="1" x14ac:dyDescent="0.25">
      <c r="A9" s="3"/>
      <c r="B9" s="3"/>
      <c r="C9" s="3"/>
      <c r="D9" s="3"/>
      <c r="E9" s="12"/>
      <c r="F9" s="12"/>
      <c r="G9" s="12"/>
      <c r="H9" s="12" t="s">
        <v>172</v>
      </c>
      <c r="I9" s="3">
        <v>13.6579</v>
      </c>
      <c r="J9" s="7">
        <v>745</v>
      </c>
      <c r="K9" s="7">
        <f t="shared" si="0"/>
        <v>10175.1355</v>
      </c>
      <c r="L9" s="3"/>
      <c r="M9" s="3"/>
      <c r="N9" s="3"/>
      <c r="O9" s="3"/>
      <c r="P9" s="7"/>
      <c r="Q9" s="7"/>
      <c r="R9" s="3"/>
      <c r="S9" s="3"/>
      <c r="T9" s="3" t="s">
        <v>249</v>
      </c>
      <c r="U9" s="14">
        <v>1.0313000000000001</v>
      </c>
      <c r="V9" s="7">
        <v>96.97</v>
      </c>
      <c r="W9" s="7">
        <f t="shared" si="1"/>
        <v>100.00516100000002</v>
      </c>
      <c r="X9" s="7"/>
      <c r="Y9" s="7"/>
      <c r="Z9" s="12"/>
      <c r="AA9" s="12"/>
      <c r="AB9" s="12"/>
    </row>
    <row r="10" spans="1:29" x14ac:dyDescent="0.25">
      <c r="A10" s="15"/>
      <c r="B10" s="3"/>
      <c r="C10" s="3"/>
      <c r="D10" s="3"/>
      <c r="E10" s="12"/>
      <c r="F10" s="12"/>
      <c r="G10" s="3"/>
      <c r="H10" s="3" t="s">
        <v>32</v>
      </c>
      <c r="I10" s="3">
        <v>6.2399999999999997E-2</v>
      </c>
      <c r="J10" s="7">
        <v>1077</v>
      </c>
      <c r="K10" s="7">
        <f t="shared" si="0"/>
        <v>67.204799999999992</v>
      </c>
      <c r="L10" s="3"/>
      <c r="M10" s="3"/>
      <c r="N10" s="3"/>
      <c r="O10" s="3"/>
      <c r="P10" s="7"/>
      <c r="Q10" s="7"/>
      <c r="R10" s="3"/>
      <c r="S10" s="3"/>
      <c r="T10" s="3"/>
      <c r="U10" s="14"/>
      <c r="V10" s="7"/>
      <c r="W10" s="7"/>
      <c r="X10" s="7"/>
      <c r="Y10" s="7"/>
      <c r="Z10" s="12"/>
      <c r="AA10" s="12"/>
      <c r="AB10" s="12"/>
    </row>
    <row r="11" spans="1:29" s="20" customFormat="1" x14ac:dyDescent="0.25">
      <c r="A11" s="15"/>
      <c r="B11" s="15"/>
      <c r="C11" s="15"/>
      <c r="D11" s="15"/>
      <c r="E11" s="16"/>
      <c r="F11" s="16"/>
      <c r="G11" s="15"/>
      <c r="H11" s="15" t="s">
        <v>249</v>
      </c>
      <c r="I11" s="15">
        <v>21.886800000000001</v>
      </c>
      <c r="J11" s="17">
        <v>1201</v>
      </c>
      <c r="K11" s="7">
        <f t="shared" si="0"/>
        <v>26286.0468</v>
      </c>
      <c r="L11" s="15"/>
      <c r="M11" s="15"/>
      <c r="N11" s="15"/>
      <c r="O11" s="15"/>
      <c r="P11" s="17"/>
      <c r="Q11" s="17"/>
      <c r="R11" s="15"/>
      <c r="S11" s="15"/>
      <c r="T11" s="15"/>
      <c r="U11" s="15"/>
      <c r="V11" s="7"/>
      <c r="W11" s="7"/>
      <c r="X11" s="17"/>
      <c r="Y11" s="17"/>
      <c r="Z11" s="16"/>
      <c r="AA11" s="16"/>
      <c r="AB11" s="16"/>
    </row>
    <row r="12" spans="1:29" s="20" customFormat="1" x14ac:dyDescent="0.25">
      <c r="A12" s="15"/>
      <c r="B12" s="15"/>
      <c r="C12" s="15"/>
      <c r="D12" s="15"/>
      <c r="E12" s="16"/>
      <c r="F12" s="16"/>
      <c r="G12" s="15"/>
      <c r="H12" s="15"/>
      <c r="I12" s="15">
        <f>SUM(I3:I11)</f>
        <v>133.4282</v>
      </c>
      <c r="J12" s="17"/>
      <c r="K12" s="7">
        <f>SUM(K3:K11)</f>
        <v>112818.62330000002</v>
      </c>
      <c r="L12" s="15"/>
      <c r="M12" s="15"/>
      <c r="N12" s="15"/>
      <c r="O12" s="15"/>
      <c r="P12" s="17"/>
      <c r="Q12" s="17"/>
      <c r="R12" s="15"/>
      <c r="S12" s="25"/>
      <c r="T12" s="15"/>
      <c r="U12" s="18">
        <f>SUM(U3:U9)</f>
        <v>26.571800000000003</v>
      </c>
      <c r="V12" s="7"/>
      <c r="W12" s="7">
        <f>SUM(W3:W9)</f>
        <v>2576.6674459999999</v>
      </c>
      <c r="X12" s="17"/>
      <c r="Y12" s="17">
        <f>K12+W12</f>
        <v>115395.29074600003</v>
      </c>
      <c r="Z12" s="16">
        <v>115400</v>
      </c>
      <c r="AA12" s="16">
        <v>120600</v>
      </c>
      <c r="AB12" s="16">
        <f>Z12-AA12</f>
        <v>-5200</v>
      </c>
    </row>
    <row r="13" spans="1:29" s="20" customFormat="1" x14ac:dyDescent="0.25">
      <c r="A13" s="22"/>
      <c r="B13" s="22"/>
      <c r="C13" s="22"/>
      <c r="D13" s="22"/>
      <c r="E13" s="23"/>
      <c r="F13" s="23"/>
      <c r="G13" s="22"/>
      <c r="H13" s="22"/>
      <c r="I13" s="22"/>
      <c r="J13" s="24"/>
      <c r="K13" s="19"/>
      <c r="L13" s="22"/>
      <c r="M13" s="22"/>
      <c r="N13" s="22"/>
      <c r="O13" s="22"/>
      <c r="P13" s="24"/>
      <c r="Q13" s="24"/>
      <c r="R13" s="22"/>
      <c r="S13" s="22"/>
      <c r="T13" s="22"/>
      <c r="U13" s="49"/>
      <c r="V13" s="19"/>
      <c r="W13" s="19"/>
      <c r="X13" s="24"/>
      <c r="Y13" s="24"/>
      <c r="Z13" s="23"/>
      <c r="AA13" s="23"/>
      <c r="AB13" s="23"/>
    </row>
    <row r="14" spans="1:29" s="20" customFormat="1" x14ac:dyDescent="0.25">
      <c r="A14" s="15" t="s">
        <v>538</v>
      </c>
      <c r="B14" s="3" t="s">
        <v>539</v>
      </c>
      <c r="C14" s="15" t="s">
        <v>29</v>
      </c>
      <c r="D14" s="15">
        <v>160</v>
      </c>
      <c r="E14" s="16">
        <v>105900</v>
      </c>
      <c r="F14" s="16"/>
      <c r="G14" s="15">
        <v>108.36709999999999</v>
      </c>
      <c r="H14" s="15" t="s">
        <v>97</v>
      </c>
      <c r="I14" s="15">
        <v>25.8522</v>
      </c>
      <c r="J14" s="17">
        <v>897</v>
      </c>
      <c r="K14" s="7">
        <f>I14*J14</f>
        <v>23189.4234</v>
      </c>
      <c r="L14" s="15"/>
      <c r="M14" s="15">
        <v>3.3748</v>
      </c>
      <c r="N14" s="15" t="s">
        <v>97</v>
      </c>
      <c r="O14" s="15">
        <v>3.1688999999999998</v>
      </c>
      <c r="P14" s="17">
        <v>196</v>
      </c>
      <c r="Q14" s="17">
        <f>O14*P14</f>
        <v>621.10439999999994</v>
      </c>
      <c r="R14" s="15"/>
      <c r="S14" s="15">
        <v>48.258099999999999</v>
      </c>
      <c r="T14" s="15" t="s">
        <v>97</v>
      </c>
      <c r="U14" s="15">
        <v>31.015499999999999</v>
      </c>
      <c r="V14" s="7">
        <v>96.97</v>
      </c>
      <c r="W14" s="7">
        <f>U14*V14</f>
        <v>3007.5730349999999</v>
      </c>
      <c r="X14" s="17"/>
      <c r="Y14" s="17"/>
      <c r="Z14" s="16"/>
      <c r="AA14" s="16"/>
      <c r="AB14" s="15"/>
    </row>
    <row r="15" spans="1:29" s="20" customFormat="1" x14ac:dyDescent="0.25">
      <c r="A15" s="15"/>
      <c r="B15" s="15"/>
      <c r="C15" s="15"/>
      <c r="D15" s="15"/>
      <c r="E15" s="16"/>
      <c r="F15" s="16"/>
      <c r="G15" s="15"/>
      <c r="H15" s="15" t="s">
        <v>95</v>
      </c>
      <c r="I15" s="15">
        <v>7.2695999999999996</v>
      </c>
      <c r="J15" s="17">
        <v>704</v>
      </c>
      <c r="K15" s="7">
        <f t="shared" ref="K15:K22" si="2">I15*J15</f>
        <v>5117.7983999999997</v>
      </c>
      <c r="L15" s="15"/>
      <c r="M15" s="15"/>
      <c r="N15" s="15" t="s">
        <v>540</v>
      </c>
      <c r="O15" s="15">
        <v>0.2059</v>
      </c>
      <c r="P15" s="17">
        <v>196</v>
      </c>
      <c r="Q15" s="17">
        <f>O15*P15</f>
        <v>40.356400000000001</v>
      </c>
      <c r="R15" s="15"/>
      <c r="S15" s="15"/>
      <c r="T15" s="15" t="s">
        <v>95</v>
      </c>
      <c r="U15" s="15">
        <v>6.0793999999999997</v>
      </c>
      <c r="V15" s="7">
        <v>96.97</v>
      </c>
      <c r="W15" s="7">
        <f t="shared" ref="W15:W21" si="3">U15*V15</f>
        <v>589.51941799999997</v>
      </c>
      <c r="X15" s="17"/>
      <c r="Y15" s="17"/>
      <c r="Z15" s="16"/>
      <c r="AA15" s="16"/>
      <c r="AB15" s="16"/>
      <c r="AC15" s="21"/>
    </row>
    <row r="16" spans="1:29" s="20" customFormat="1" x14ac:dyDescent="0.25">
      <c r="A16" s="15"/>
      <c r="B16" s="15"/>
      <c r="C16" s="15"/>
      <c r="D16" s="15"/>
      <c r="E16" s="16"/>
      <c r="F16" s="16"/>
      <c r="G16" s="15"/>
      <c r="H16" s="15" t="s">
        <v>540</v>
      </c>
      <c r="I16" s="15">
        <v>2.4979</v>
      </c>
      <c r="J16" s="17">
        <v>773</v>
      </c>
      <c r="K16" s="7">
        <f t="shared" si="2"/>
        <v>1930.8767</v>
      </c>
      <c r="L16" s="15"/>
      <c r="M16" s="15"/>
      <c r="N16" s="15"/>
      <c r="O16" s="15"/>
      <c r="P16" s="17"/>
      <c r="Q16" s="17"/>
      <c r="R16" s="15"/>
      <c r="S16" s="15"/>
      <c r="T16" s="15" t="s">
        <v>170</v>
      </c>
      <c r="U16" s="18">
        <v>1.7025999999999999</v>
      </c>
      <c r="V16" s="7">
        <v>96.97</v>
      </c>
      <c r="W16" s="7">
        <f t="shared" si="3"/>
        <v>165.10112199999998</v>
      </c>
      <c r="X16" s="17"/>
      <c r="Y16" s="17"/>
      <c r="Z16" s="16"/>
      <c r="AA16" s="16"/>
      <c r="AB16" s="16"/>
      <c r="AC16" s="21"/>
    </row>
    <row r="17" spans="1:29" s="20" customFormat="1" x14ac:dyDescent="0.25">
      <c r="A17" s="15"/>
      <c r="B17" s="15"/>
      <c r="C17" s="15"/>
      <c r="D17" s="15"/>
      <c r="E17" s="16"/>
      <c r="F17" s="16"/>
      <c r="G17" s="15"/>
      <c r="H17" s="15" t="s">
        <v>122</v>
      </c>
      <c r="I17" s="15">
        <v>2.3673999999999999</v>
      </c>
      <c r="J17" s="17">
        <v>1325</v>
      </c>
      <c r="K17" s="7">
        <f t="shared" si="2"/>
        <v>3136.8049999999998</v>
      </c>
      <c r="L17" s="15"/>
      <c r="M17" s="15"/>
      <c r="N17" s="15"/>
      <c r="O17" s="15"/>
      <c r="P17" s="17"/>
      <c r="Q17" s="17"/>
      <c r="R17" s="15"/>
      <c r="S17" s="15"/>
      <c r="T17" s="15" t="s">
        <v>540</v>
      </c>
      <c r="U17" s="18">
        <v>2.1587999999999998</v>
      </c>
      <c r="V17" s="7">
        <v>96.97</v>
      </c>
      <c r="W17" s="7">
        <f t="shared" si="3"/>
        <v>209.33883599999999</v>
      </c>
      <c r="X17" s="17"/>
      <c r="Y17" s="17"/>
      <c r="Z17" s="16"/>
      <c r="AA17" s="16"/>
      <c r="AB17" s="16"/>
      <c r="AC17" s="21"/>
    </row>
    <row r="18" spans="1:29" s="20" customFormat="1" x14ac:dyDescent="0.25">
      <c r="A18" s="15"/>
      <c r="B18" s="15"/>
      <c r="C18" s="15"/>
      <c r="D18" s="15"/>
      <c r="E18" s="16"/>
      <c r="F18" s="16"/>
      <c r="G18" s="15"/>
      <c r="H18" s="15" t="s">
        <v>100</v>
      </c>
      <c r="I18" s="15">
        <v>1.7435</v>
      </c>
      <c r="J18" s="17">
        <v>1159</v>
      </c>
      <c r="K18" s="7">
        <f t="shared" si="2"/>
        <v>2020.7165</v>
      </c>
      <c r="L18" s="15"/>
      <c r="M18" s="15"/>
      <c r="N18" s="15"/>
      <c r="O18" s="15"/>
      <c r="P18" s="17"/>
      <c r="Q18" s="17"/>
      <c r="R18" s="15"/>
      <c r="S18" s="15"/>
      <c r="T18" s="15" t="s">
        <v>31</v>
      </c>
      <c r="U18" s="15">
        <v>0.62549999999999994</v>
      </c>
      <c r="V18" s="7">
        <v>96.97</v>
      </c>
      <c r="W18" s="7">
        <f t="shared" si="3"/>
        <v>60.654734999999995</v>
      </c>
      <c r="X18" s="17"/>
      <c r="Y18" s="17"/>
      <c r="Z18" s="16"/>
      <c r="AA18" s="16"/>
      <c r="AB18" s="16"/>
      <c r="AC18" s="21"/>
    </row>
    <row r="19" spans="1:29" s="20" customFormat="1" x14ac:dyDescent="0.25">
      <c r="A19" s="15"/>
      <c r="B19" s="15"/>
      <c r="C19" s="15"/>
      <c r="D19" s="15"/>
      <c r="E19" s="16"/>
      <c r="F19" s="16"/>
      <c r="G19" s="15"/>
      <c r="H19" s="15" t="s">
        <v>31</v>
      </c>
      <c r="I19" s="15">
        <v>2.9045000000000001</v>
      </c>
      <c r="J19" s="17">
        <v>787</v>
      </c>
      <c r="K19" s="7">
        <f t="shared" si="2"/>
        <v>2285.8415</v>
      </c>
      <c r="L19" s="15"/>
      <c r="M19" s="15"/>
      <c r="N19" s="15"/>
      <c r="O19" s="15"/>
      <c r="P19" s="17"/>
      <c r="Q19" s="17"/>
      <c r="R19" s="15"/>
      <c r="S19" s="15"/>
      <c r="T19" s="15" t="s">
        <v>32</v>
      </c>
      <c r="U19" s="18">
        <v>0.25840000000000002</v>
      </c>
      <c r="V19" s="7">
        <v>96.97</v>
      </c>
      <c r="W19" s="7">
        <f t="shared" si="3"/>
        <v>25.057048000000002</v>
      </c>
      <c r="X19" s="17"/>
      <c r="Y19" s="17"/>
      <c r="Z19" s="16"/>
      <c r="AA19" s="16"/>
      <c r="AB19" s="16"/>
    </row>
    <row r="20" spans="1:29" s="20" customFormat="1" x14ac:dyDescent="0.25">
      <c r="A20" s="15"/>
      <c r="B20" s="15"/>
      <c r="C20" s="15"/>
      <c r="D20" s="15"/>
      <c r="E20" s="16"/>
      <c r="F20" s="16"/>
      <c r="G20" s="15"/>
      <c r="H20" s="15" t="s">
        <v>32</v>
      </c>
      <c r="I20" s="15">
        <v>10.8748</v>
      </c>
      <c r="J20" s="17">
        <v>1077</v>
      </c>
      <c r="K20" s="7">
        <f t="shared" si="2"/>
        <v>11712.159600000001</v>
      </c>
      <c r="L20" s="15"/>
      <c r="M20" s="15"/>
      <c r="N20" s="15"/>
      <c r="O20" s="15"/>
      <c r="P20" s="17"/>
      <c r="Q20" s="17"/>
      <c r="R20" s="15"/>
      <c r="S20" s="15"/>
      <c r="T20" s="15" t="s">
        <v>33</v>
      </c>
      <c r="U20" s="18">
        <v>5.9547999999999996</v>
      </c>
      <c r="V20" s="7">
        <v>96.97</v>
      </c>
      <c r="W20" s="7">
        <f t="shared" si="3"/>
        <v>577.43695600000001</v>
      </c>
      <c r="X20" s="17"/>
      <c r="Y20" s="17"/>
      <c r="Z20" s="16"/>
      <c r="AA20" s="16"/>
      <c r="AB20" s="16"/>
    </row>
    <row r="21" spans="1:29" s="20" customFormat="1" x14ac:dyDescent="0.25">
      <c r="A21" s="15"/>
      <c r="B21" s="15"/>
      <c r="C21" s="15"/>
      <c r="D21" s="15"/>
      <c r="E21" s="16"/>
      <c r="F21" s="16"/>
      <c r="G21" s="15"/>
      <c r="H21" s="15" t="s">
        <v>33</v>
      </c>
      <c r="I21" s="15">
        <v>38.614600000000003</v>
      </c>
      <c r="J21" s="17">
        <v>994</v>
      </c>
      <c r="K21" s="7">
        <f t="shared" si="2"/>
        <v>38382.912400000001</v>
      </c>
      <c r="L21" s="15"/>
      <c r="M21" s="15"/>
      <c r="N21" s="15"/>
      <c r="O21" s="15"/>
      <c r="P21" s="17"/>
      <c r="Q21" s="17"/>
      <c r="R21" s="15"/>
      <c r="S21" s="15"/>
      <c r="T21" s="15" t="s">
        <v>541</v>
      </c>
      <c r="U21" s="15">
        <v>0.46310000000000001</v>
      </c>
      <c r="V21" s="7">
        <v>96.97</v>
      </c>
      <c r="W21" s="7">
        <f t="shared" si="3"/>
        <v>44.906807000000001</v>
      </c>
      <c r="X21" s="17"/>
      <c r="Y21" s="17"/>
      <c r="Z21" s="16"/>
      <c r="AA21" s="16"/>
      <c r="AB21" s="16"/>
    </row>
    <row r="22" spans="1:29" s="20" customFormat="1" x14ac:dyDescent="0.25">
      <c r="A22" s="15"/>
      <c r="B22" s="15"/>
      <c r="C22" s="15"/>
      <c r="D22" s="15"/>
      <c r="E22" s="16"/>
      <c r="F22" s="16"/>
      <c r="G22" s="15"/>
      <c r="H22" s="15" t="s">
        <v>399</v>
      </c>
      <c r="I22" s="15">
        <v>16.242599999999999</v>
      </c>
      <c r="J22" s="17">
        <v>1008</v>
      </c>
      <c r="K22" s="7">
        <f t="shared" si="2"/>
        <v>16372.540799999999</v>
      </c>
      <c r="L22" s="15"/>
      <c r="M22" s="15"/>
      <c r="N22" s="15"/>
      <c r="O22" s="15"/>
      <c r="P22" s="17"/>
      <c r="Q22" s="17"/>
      <c r="R22" s="15"/>
      <c r="S22" s="15"/>
      <c r="T22" s="15"/>
      <c r="U22" s="18"/>
      <c r="V22" s="7"/>
      <c r="W22" s="7"/>
      <c r="X22" s="17"/>
      <c r="Y22" s="17"/>
      <c r="Z22" s="16"/>
      <c r="AA22" s="16"/>
      <c r="AB22" s="16"/>
    </row>
    <row r="23" spans="1:29" s="20" customFormat="1" x14ac:dyDescent="0.25">
      <c r="A23" s="15"/>
      <c r="B23" s="15"/>
      <c r="C23" s="15"/>
      <c r="D23" s="15"/>
      <c r="E23" s="16"/>
      <c r="F23" s="16"/>
      <c r="G23" s="15"/>
      <c r="H23" s="15"/>
      <c r="I23" s="15">
        <f>SUM(I14:I22)</f>
        <v>108.36709999999999</v>
      </c>
      <c r="J23" s="17"/>
      <c r="K23" s="7">
        <f>SUM(K14:K22)</f>
        <v>104149.07430000001</v>
      </c>
      <c r="L23" s="15"/>
      <c r="M23" s="15"/>
      <c r="N23" s="15"/>
      <c r="O23" s="15">
        <f>O14+O15</f>
        <v>3.3748</v>
      </c>
      <c r="P23" s="17"/>
      <c r="Q23" s="17">
        <f>Q14+Q15</f>
        <v>661.46079999999995</v>
      </c>
      <c r="R23" s="15"/>
      <c r="S23" s="15"/>
      <c r="T23" s="15"/>
      <c r="U23" s="15">
        <f>SUM(U14:U21)</f>
        <v>48.258099999999992</v>
      </c>
      <c r="V23" s="7"/>
      <c r="W23" s="7">
        <f>SUM(W14:W21)</f>
        <v>4679.5879570000006</v>
      </c>
      <c r="X23" s="17"/>
      <c r="Y23" s="17">
        <f>K23+Q23+W23</f>
        <v>109490.123057</v>
      </c>
      <c r="Z23" s="16">
        <v>109500</v>
      </c>
      <c r="AA23" s="16">
        <v>105900</v>
      </c>
      <c r="AB23" s="16">
        <f>Z23-AA23</f>
        <v>3600</v>
      </c>
    </row>
    <row r="24" spans="1:29" s="20" customFormat="1" x14ac:dyDescent="0.25">
      <c r="A24" s="22"/>
      <c r="B24" s="22"/>
      <c r="C24" s="22"/>
      <c r="D24" s="22"/>
      <c r="E24" s="23"/>
      <c r="F24" s="23"/>
      <c r="G24" s="22"/>
      <c r="H24" s="22"/>
      <c r="I24" s="22"/>
      <c r="J24" s="24"/>
      <c r="K24" s="19"/>
      <c r="L24" s="22"/>
      <c r="M24" s="22"/>
      <c r="N24" s="22"/>
      <c r="O24" s="22"/>
      <c r="P24" s="24"/>
      <c r="Q24" s="24"/>
      <c r="R24" s="22"/>
      <c r="S24" s="22"/>
      <c r="T24" s="22"/>
      <c r="U24" s="49"/>
      <c r="V24" s="19"/>
      <c r="W24" s="19"/>
      <c r="X24" s="24"/>
      <c r="Y24" s="24"/>
      <c r="Z24" s="23"/>
      <c r="AA24" s="23"/>
      <c r="AB24" s="23"/>
    </row>
    <row r="25" spans="1:29" s="20" customFormat="1" x14ac:dyDescent="0.25">
      <c r="A25" s="15" t="s">
        <v>542</v>
      </c>
      <c r="B25" s="15" t="s">
        <v>543</v>
      </c>
      <c r="C25" s="15" t="s">
        <v>544</v>
      </c>
      <c r="D25" s="15">
        <v>10.31</v>
      </c>
      <c r="E25" s="16">
        <v>20000</v>
      </c>
      <c r="F25" s="16"/>
      <c r="G25" s="15"/>
      <c r="H25" s="15"/>
      <c r="I25" s="15"/>
      <c r="J25" s="17"/>
      <c r="K25" s="7"/>
      <c r="L25" s="15"/>
      <c r="M25" s="15"/>
      <c r="N25" s="15"/>
      <c r="O25" s="15"/>
      <c r="P25" s="17"/>
      <c r="Q25" s="17"/>
      <c r="R25" s="15"/>
      <c r="S25" s="15"/>
      <c r="T25" s="15"/>
      <c r="U25" s="15"/>
      <c r="V25" s="7"/>
      <c r="W25" s="7"/>
      <c r="X25" s="17"/>
      <c r="Y25" s="17"/>
      <c r="Z25" s="16"/>
      <c r="AA25" s="16"/>
      <c r="AB25" s="16"/>
    </row>
    <row r="26" spans="1:29" s="20" customFormat="1" x14ac:dyDescent="0.25">
      <c r="A26" s="15"/>
      <c r="B26" s="15" t="s">
        <v>544</v>
      </c>
      <c r="C26" s="15"/>
      <c r="D26" s="15"/>
      <c r="E26" s="16"/>
      <c r="F26" s="16"/>
      <c r="G26" s="15"/>
      <c r="H26" s="15"/>
      <c r="I26" s="15"/>
      <c r="J26" s="17"/>
      <c r="K26" s="7"/>
      <c r="L26" s="15"/>
      <c r="M26" s="15"/>
      <c r="N26" s="15"/>
      <c r="O26" s="15"/>
      <c r="P26" s="17"/>
      <c r="Q26" s="17"/>
      <c r="R26" s="15"/>
      <c r="S26" s="15"/>
      <c r="T26" s="15"/>
      <c r="U26" s="15"/>
      <c r="V26" s="7"/>
      <c r="W26" s="7"/>
      <c r="X26" s="17"/>
      <c r="Y26" s="17"/>
      <c r="Z26" s="16"/>
      <c r="AA26" s="16"/>
      <c r="AB26" s="16"/>
    </row>
    <row r="27" spans="1:29" s="20" customFormat="1" x14ac:dyDescent="0.25">
      <c r="A27" s="15" t="s">
        <v>545</v>
      </c>
      <c r="B27" s="15"/>
      <c r="C27" s="15"/>
      <c r="D27" s="15"/>
      <c r="E27" s="16"/>
      <c r="F27" s="16"/>
      <c r="G27" s="15"/>
      <c r="H27" s="15"/>
      <c r="I27" s="15"/>
      <c r="J27" s="17"/>
      <c r="K27" s="7"/>
      <c r="L27" s="15"/>
      <c r="M27" s="15"/>
      <c r="N27" s="15"/>
      <c r="O27" s="15"/>
      <c r="P27" s="17"/>
      <c r="Q27" s="17"/>
      <c r="R27" s="15"/>
      <c r="S27" s="15"/>
      <c r="T27" s="15"/>
      <c r="U27" s="15"/>
      <c r="V27" s="7"/>
      <c r="W27" s="7"/>
      <c r="X27" s="17"/>
      <c r="Y27" s="17"/>
      <c r="Z27" s="16"/>
      <c r="AA27" s="16"/>
      <c r="AB27" s="16"/>
    </row>
    <row r="28" spans="1:29" s="20" customFormat="1" x14ac:dyDescent="0.25">
      <c r="A28" s="22"/>
      <c r="B28" s="22"/>
      <c r="C28" s="22"/>
      <c r="D28" s="22"/>
      <c r="E28" s="23"/>
      <c r="F28" s="23"/>
      <c r="G28" s="22"/>
      <c r="H28" s="22"/>
      <c r="I28" s="22"/>
      <c r="J28" s="23"/>
      <c r="K28" s="19"/>
      <c r="L28" s="22"/>
      <c r="M28" s="22"/>
      <c r="N28" s="22"/>
      <c r="O28" s="22"/>
      <c r="P28" s="24"/>
      <c r="Q28" s="24"/>
      <c r="R28" s="22"/>
      <c r="S28" s="22"/>
      <c r="T28" s="22"/>
      <c r="U28" s="22"/>
      <c r="V28" s="19"/>
      <c r="W28" s="19"/>
      <c r="X28" s="24"/>
      <c r="Y28" s="24"/>
      <c r="Z28" s="23"/>
      <c r="AA28" s="23"/>
      <c r="AB28" s="23"/>
    </row>
    <row r="29" spans="1:29" s="20" customFormat="1" x14ac:dyDescent="0.25">
      <c r="A29" s="15" t="s">
        <v>36</v>
      </c>
      <c r="B29" s="15"/>
      <c r="C29" s="15"/>
      <c r="D29" s="15"/>
      <c r="E29" s="16"/>
      <c r="F29" s="16"/>
      <c r="G29" s="15"/>
      <c r="H29" s="15"/>
      <c r="I29" s="15"/>
      <c r="J29" s="17"/>
      <c r="K29" s="7"/>
      <c r="L29" s="15"/>
      <c r="M29" s="15"/>
      <c r="N29" s="15"/>
      <c r="O29" s="15"/>
      <c r="P29" s="17"/>
      <c r="Q29" s="17"/>
      <c r="R29" s="15"/>
      <c r="S29" s="15"/>
      <c r="T29" s="15"/>
      <c r="U29" s="15"/>
      <c r="V29" s="7"/>
      <c r="W29" s="7"/>
      <c r="X29" s="17"/>
      <c r="Y29" s="17"/>
      <c r="Z29" s="16"/>
      <c r="AA29" s="16"/>
      <c r="AB29" s="16"/>
    </row>
    <row r="30" spans="1:29" s="20" customFormat="1" x14ac:dyDescent="0.25">
      <c r="A30" s="15" t="s">
        <v>19</v>
      </c>
      <c r="B30" s="15"/>
      <c r="C30" s="15"/>
      <c r="D30" s="15"/>
      <c r="E30" s="16"/>
      <c r="F30" s="16"/>
      <c r="G30" s="15"/>
      <c r="H30" s="15"/>
      <c r="I30" s="15"/>
      <c r="J30" s="17"/>
      <c r="K30" s="7"/>
      <c r="L30" s="15"/>
      <c r="M30" s="15"/>
      <c r="N30" s="15"/>
      <c r="O30" s="15"/>
      <c r="P30" s="17"/>
      <c r="Q30" s="17"/>
      <c r="R30" s="15"/>
      <c r="S30" s="15"/>
      <c r="T30" s="15"/>
      <c r="U30" s="15"/>
      <c r="V30" s="7"/>
      <c r="W30" s="7"/>
      <c r="X30" s="17"/>
      <c r="Y30" s="17"/>
      <c r="Z30" s="16"/>
      <c r="AA30" s="16"/>
      <c r="AB30" s="16">
        <f>AB12+AB23</f>
        <v>-1600</v>
      </c>
    </row>
    <row r="31" spans="1:29" s="20" customFormat="1" x14ac:dyDescent="0.25">
      <c r="A31" s="15" t="s">
        <v>20</v>
      </c>
      <c r="B31" s="15"/>
      <c r="C31" s="15"/>
      <c r="D31" s="15"/>
      <c r="E31" s="16"/>
      <c r="F31" s="16"/>
      <c r="G31" s="15"/>
      <c r="H31" s="15"/>
      <c r="I31" s="15"/>
      <c r="J31" s="17"/>
      <c r="K31" s="7"/>
      <c r="L31" s="15"/>
      <c r="M31" s="15"/>
      <c r="N31" s="15"/>
      <c r="O31" s="15"/>
      <c r="P31" s="17"/>
      <c r="Q31" s="17"/>
      <c r="R31" s="15"/>
      <c r="S31" s="15"/>
      <c r="T31" s="15"/>
      <c r="U31" s="15"/>
      <c r="V31" s="17"/>
      <c r="W31" s="17"/>
      <c r="X31" s="17"/>
      <c r="Y31" s="17"/>
      <c r="Z31" s="16"/>
      <c r="AA31" s="16"/>
      <c r="AB31" s="16">
        <f>AB30/2</f>
        <v>-800</v>
      </c>
    </row>
    <row r="32" spans="1:29" s="20" customFormat="1" x14ac:dyDescent="0.25">
      <c r="A32" s="15" t="s">
        <v>21</v>
      </c>
      <c r="B32" s="15"/>
      <c r="C32" s="15"/>
      <c r="D32" s="15"/>
      <c r="E32" s="16"/>
      <c r="F32" s="16"/>
      <c r="G32" s="15"/>
      <c r="H32" s="15"/>
      <c r="I32" s="15"/>
      <c r="J32" s="17"/>
      <c r="K32" s="7"/>
      <c r="L32" s="15"/>
      <c r="M32" s="15"/>
      <c r="N32" s="15"/>
      <c r="O32" s="15"/>
      <c r="P32" s="17"/>
      <c r="Q32" s="17"/>
      <c r="R32" s="15"/>
      <c r="S32" s="15"/>
      <c r="T32" s="15"/>
      <c r="U32" s="15"/>
      <c r="V32" s="17"/>
      <c r="W32" s="17"/>
      <c r="X32" s="17"/>
      <c r="Y32" s="17"/>
      <c r="Z32" s="16"/>
      <c r="AA32" s="16"/>
      <c r="AB32" s="16">
        <f>AB31*0.1</f>
        <v>-80</v>
      </c>
    </row>
    <row r="33" spans="1:28" s="20" customFormat="1" x14ac:dyDescent="0.25">
      <c r="A33" s="15" t="s">
        <v>22</v>
      </c>
      <c r="B33" s="15"/>
      <c r="C33" s="15"/>
      <c r="D33" s="15"/>
      <c r="E33" s="16"/>
      <c r="F33" s="16"/>
      <c r="G33" s="15"/>
      <c r="H33" s="15"/>
      <c r="I33" s="15"/>
      <c r="J33" s="17"/>
      <c r="K33" s="7"/>
      <c r="L33" s="15"/>
      <c r="M33" s="15"/>
      <c r="N33" s="15"/>
      <c r="O33" s="15"/>
      <c r="P33" s="17"/>
      <c r="Q33" s="17"/>
      <c r="R33" s="15"/>
      <c r="S33" s="15"/>
      <c r="T33" s="15"/>
      <c r="U33" s="15"/>
      <c r="V33" s="17"/>
      <c r="W33" s="17"/>
      <c r="X33" s="17"/>
      <c r="Y33" s="17"/>
      <c r="Z33" s="16"/>
      <c r="AA33" s="16"/>
      <c r="AB33" s="16">
        <f>AB32*0.19925</f>
        <v>-15.940000000000001</v>
      </c>
    </row>
    <row r="34" spans="1:28" s="20" customFormat="1" x14ac:dyDescent="0.25">
      <c r="A34" s="15"/>
      <c r="B34" s="15"/>
      <c r="C34" s="15"/>
      <c r="D34" s="15"/>
      <c r="E34" s="16"/>
      <c r="F34" s="16"/>
      <c r="G34" s="15"/>
      <c r="H34" s="15"/>
      <c r="I34" s="15"/>
      <c r="J34" s="17"/>
      <c r="K34" s="7"/>
      <c r="L34" s="15"/>
      <c r="M34" s="15"/>
      <c r="N34" s="15"/>
      <c r="O34" s="15"/>
      <c r="P34" s="17"/>
      <c r="Q34" s="17"/>
      <c r="R34" s="15"/>
      <c r="S34" s="15"/>
      <c r="T34" s="15"/>
      <c r="U34" s="15"/>
      <c r="V34" s="17"/>
      <c r="W34" s="17"/>
      <c r="X34" s="17"/>
      <c r="Y34" s="17"/>
      <c r="Z34" s="16"/>
      <c r="AA34" s="16"/>
      <c r="AB34" s="16"/>
    </row>
    <row r="35" spans="1:28" s="20" customFormat="1" x14ac:dyDescent="0.25">
      <c r="A35" s="15"/>
      <c r="B35" s="15"/>
      <c r="C35" s="15"/>
      <c r="D35" s="15"/>
      <c r="E35" s="16"/>
      <c r="F35" s="16"/>
      <c r="G35" s="15"/>
      <c r="H35" s="15"/>
      <c r="I35" s="15"/>
      <c r="J35" s="17"/>
      <c r="K35" s="17"/>
      <c r="L35" s="15"/>
      <c r="M35" s="15"/>
      <c r="N35" s="15"/>
      <c r="O35" s="15"/>
      <c r="P35" s="17"/>
      <c r="Q35" s="17"/>
      <c r="R35" s="15"/>
      <c r="S35" s="15"/>
      <c r="T35" s="15"/>
      <c r="U35" s="15"/>
      <c r="V35" s="17"/>
      <c r="W35" s="17"/>
      <c r="X35" s="17"/>
      <c r="Y35" s="17"/>
      <c r="Z35" s="16"/>
      <c r="AA35" s="16"/>
      <c r="AB35" s="16"/>
    </row>
    <row r="36" spans="1:28" s="20" customFormat="1" x14ac:dyDescent="0.25">
      <c r="A36" s="15"/>
      <c r="B36" s="15"/>
      <c r="C36" s="15"/>
      <c r="D36" s="15"/>
      <c r="E36" s="16"/>
      <c r="F36" s="16"/>
      <c r="G36" s="15"/>
      <c r="H36" s="15"/>
      <c r="I36" s="15"/>
      <c r="J36" s="17"/>
      <c r="K36" s="17"/>
      <c r="L36" s="15"/>
      <c r="M36" s="15"/>
      <c r="N36" s="15"/>
      <c r="O36" s="15"/>
      <c r="P36" s="17"/>
      <c r="Q36" s="17"/>
      <c r="R36" s="15"/>
      <c r="S36" s="15"/>
      <c r="T36" s="15"/>
      <c r="U36" s="15"/>
      <c r="V36" s="17"/>
      <c r="W36" s="17"/>
      <c r="X36" s="17"/>
      <c r="Y36" s="17"/>
      <c r="Z36" s="16"/>
      <c r="AA36" s="16"/>
      <c r="AB36" s="16"/>
    </row>
    <row r="37" spans="1:28" s="20" customFormat="1" x14ac:dyDescent="0.25">
      <c r="A37" s="15"/>
      <c r="B37" s="15"/>
      <c r="C37" s="15"/>
      <c r="D37" s="15"/>
      <c r="E37" s="16"/>
      <c r="F37" s="16"/>
      <c r="G37" s="15"/>
      <c r="H37" s="15"/>
      <c r="I37" s="15"/>
      <c r="J37" s="17"/>
      <c r="K37" s="17"/>
      <c r="L37" s="15"/>
      <c r="M37" s="15"/>
      <c r="N37" s="15"/>
      <c r="O37" s="15"/>
      <c r="P37" s="17"/>
      <c r="Q37" s="17"/>
      <c r="R37" s="15"/>
      <c r="S37" s="15"/>
      <c r="T37" s="15"/>
      <c r="U37" s="15"/>
      <c r="V37" s="17"/>
      <c r="W37" s="17"/>
      <c r="X37" s="17"/>
      <c r="Y37" s="17"/>
      <c r="Z37" s="16"/>
      <c r="AA37" s="16"/>
      <c r="AB37" s="16"/>
    </row>
    <row r="38" spans="1:28" s="20" customFormat="1" x14ac:dyDescent="0.25">
      <c r="A38" s="15"/>
      <c r="B38" s="15"/>
      <c r="C38" s="15"/>
      <c r="D38" s="15"/>
      <c r="E38" s="16"/>
      <c r="F38" s="16"/>
      <c r="G38" s="15"/>
      <c r="H38" s="15"/>
      <c r="I38" s="15"/>
      <c r="J38" s="17"/>
      <c r="K38" s="17"/>
      <c r="L38" s="15"/>
      <c r="M38" s="15"/>
      <c r="N38" s="15"/>
      <c r="O38" s="15"/>
      <c r="P38" s="17"/>
      <c r="Q38" s="17"/>
      <c r="R38" s="15"/>
      <c r="S38" s="15"/>
      <c r="T38" s="15"/>
      <c r="U38" s="15"/>
      <c r="V38" s="17"/>
      <c r="W38" s="17"/>
      <c r="X38" s="17"/>
      <c r="Y38" s="17"/>
      <c r="Z38" s="16"/>
      <c r="AA38" s="16"/>
      <c r="AB38" s="16"/>
    </row>
    <row r="39" spans="1:28" s="20" customFormat="1" x14ac:dyDescent="0.25">
      <c r="A39" s="15"/>
      <c r="B39" s="15"/>
      <c r="C39" s="15"/>
      <c r="D39" s="15"/>
      <c r="E39" s="16"/>
      <c r="F39" s="16"/>
      <c r="G39" s="15"/>
      <c r="H39" s="15"/>
      <c r="I39" s="15"/>
      <c r="J39" s="17"/>
      <c r="K39" s="17"/>
      <c r="L39" s="15"/>
      <c r="M39" s="15"/>
      <c r="N39" s="15"/>
      <c r="O39" s="15"/>
      <c r="P39" s="17"/>
      <c r="Q39" s="17"/>
      <c r="R39" s="15"/>
      <c r="S39" s="15"/>
      <c r="T39" s="15"/>
      <c r="U39" s="15"/>
      <c r="V39" s="17"/>
      <c r="W39" s="17"/>
      <c r="X39" s="17"/>
      <c r="Y39" s="17"/>
      <c r="Z39" s="16"/>
      <c r="AA39" s="16"/>
      <c r="AB39" s="16"/>
    </row>
    <row r="40" spans="1:28" s="20" customFormat="1" x14ac:dyDescent="0.25">
      <c r="A40" s="15"/>
      <c r="B40" s="15"/>
      <c r="C40" s="15"/>
      <c r="D40" s="15"/>
      <c r="E40" s="16"/>
      <c r="F40" s="16"/>
      <c r="G40" s="15"/>
      <c r="H40" s="15"/>
      <c r="I40" s="15"/>
      <c r="J40" s="17"/>
      <c r="K40" s="17"/>
      <c r="L40" s="15"/>
      <c r="M40" s="15"/>
      <c r="N40" s="15"/>
      <c r="O40" s="15"/>
      <c r="P40" s="17"/>
      <c r="Q40" s="17"/>
      <c r="R40" s="15"/>
      <c r="S40" s="15"/>
      <c r="T40" s="15"/>
      <c r="U40" s="15"/>
      <c r="V40" s="17"/>
      <c r="W40" s="17"/>
      <c r="X40" s="17"/>
      <c r="Y40" s="17"/>
      <c r="Z40" s="16"/>
      <c r="AA40" s="16"/>
      <c r="AB40" s="16"/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/>
      <c r="I41" s="15"/>
      <c r="J41" s="17"/>
      <c r="K41" s="17"/>
      <c r="L41" s="15"/>
      <c r="M41" s="15"/>
      <c r="N41" s="15"/>
      <c r="O41" s="15"/>
      <c r="P41" s="17"/>
      <c r="Q41" s="17"/>
      <c r="R41" s="15"/>
      <c r="S41" s="15"/>
      <c r="T41" s="15"/>
      <c r="U41" s="15"/>
      <c r="V41" s="17"/>
      <c r="W41" s="17"/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/>
      <c r="I42" s="15"/>
      <c r="J42" s="17"/>
      <c r="K42" s="17"/>
      <c r="L42" s="15"/>
      <c r="M42" s="15"/>
      <c r="N42" s="15"/>
      <c r="O42" s="15"/>
      <c r="P42" s="17"/>
      <c r="Q42" s="17"/>
      <c r="R42" s="15"/>
      <c r="S42" s="15"/>
      <c r="T42" s="15"/>
      <c r="U42" s="15"/>
      <c r="V42" s="17"/>
      <c r="W42" s="17"/>
      <c r="X42" s="17"/>
      <c r="Y42" s="17"/>
      <c r="Z42" s="16"/>
      <c r="AA42" s="16"/>
      <c r="AB42" s="16"/>
    </row>
    <row r="43" spans="1:28" s="20" customFormat="1" x14ac:dyDescent="0.25">
      <c r="A43" s="15"/>
      <c r="B43" s="15"/>
      <c r="C43" s="15"/>
      <c r="D43" s="15"/>
      <c r="E43" s="16"/>
      <c r="F43" s="16"/>
      <c r="G43" s="15"/>
      <c r="H43" s="15"/>
      <c r="I43" s="15"/>
      <c r="J43" s="17"/>
      <c r="K43" s="17"/>
      <c r="L43" s="15"/>
      <c r="M43" s="15"/>
      <c r="N43" s="15"/>
      <c r="O43" s="15"/>
      <c r="P43" s="17"/>
      <c r="Q43" s="17"/>
      <c r="R43" s="15"/>
      <c r="S43" s="15"/>
      <c r="T43" s="15"/>
      <c r="U43" s="15"/>
      <c r="V43" s="17"/>
      <c r="W43" s="17"/>
      <c r="X43" s="17"/>
      <c r="Y43" s="17"/>
      <c r="Z43" s="16"/>
      <c r="AA43" s="16"/>
      <c r="AB43" s="16"/>
    </row>
    <row r="44" spans="1:28" s="20" customFormat="1" x14ac:dyDescent="0.25">
      <c r="A44" s="15"/>
      <c r="B44" s="15"/>
      <c r="C44" s="15"/>
      <c r="D44" s="15"/>
      <c r="E44" s="16"/>
      <c r="F44" s="16"/>
      <c r="G44" s="15"/>
      <c r="H44" s="15"/>
      <c r="I44" s="15"/>
      <c r="J44" s="17"/>
      <c r="K44" s="17"/>
      <c r="L44" s="15"/>
      <c r="M44" s="15"/>
      <c r="N44" s="15"/>
      <c r="O44" s="15"/>
      <c r="P44" s="17"/>
      <c r="Q44" s="17"/>
      <c r="R44" s="15"/>
      <c r="S44" s="15"/>
      <c r="T44" s="15"/>
      <c r="U44" s="15"/>
      <c r="V44" s="17"/>
      <c r="W44" s="17"/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/>
      <c r="I45" s="15"/>
      <c r="J45" s="17"/>
      <c r="K45" s="17"/>
      <c r="L45" s="15"/>
      <c r="M45" s="15"/>
      <c r="N45" s="15"/>
      <c r="O45" s="15"/>
      <c r="P45" s="17"/>
      <c r="Q45" s="17"/>
      <c r="R45" s="15"/>
      <c r="S45" s="15"/>
      <c r="T45" s="15"/>
      <c r="U45" s="15"/>
      <c r="V45" s="17"/>
      <c r="W45" s="17"/>
      <c r="X45" s="17"/>
      <c r="Y45" s="17"/>
      <c r="Z45" s="16"/>
      <c r="AA45" s="16"/>
      <c r="AB45" s="16"/>
    </row>
    <row r="46" spans="1:28" s="20" customFormat="1" x14ac:dyDescent="0.25">
      <c r="A46" s="15"/>
      <c r="B46" s="15"/>
      <c r="C46" s="15"/>
      <c r="D46" s="15"/>
      <c r="E46" s="16"/>
      <c r="F46" s="16"/>
      <c r="G46" s="15"/>
      <c r="H46" s="15"/>
      <c r="I46" s="15"/>
      <c r="J46" s="17"/>
      <c r="K46" s="17"/>
      <c r="L46" s="15"/>
      <c r="M46" s="15"/>
      <c r="N46" s="15"/>
      <c r="O46" s="15"/>
      <c r="P46" s="17"/>
      <c r="Q46" s="17"/>
      <c r="R46" s="15"/>
      <c r="S46" s="15"/>
      <c r="T46" s="15"/>
      <c r="U46" s="15"/>
      <c r="V46" s="17"/>
      <c r="W46" s="17"/>
      <c r="X46" s="17"/>
      <c r="Y46" s="17"/>
      <c r="Z46" s="16"/>
      <c r="AA46" s="16"/>
      <c r="AB46" s="16"/>
    </row>
    <row r="47" spans="1:28" s="20" customFormat="1" x14ac:dyDescent="0.25">
      <c r="A47" s="15"/>
      <c r="B47" s="15"/>
      <c r="C47" s="15"/>
      <c r="D47" s="15"/>
      <c r="E47" s="16"/>
      <c r="F47" s="16"/>
      <c r="G47" s="15"/>
      <c r="H47" s="15"/>
      <c r="I47" s="15"/>
      <c r="J47" s="17"/>
      <c r="K47" s="17"/>
      <c r="L47" s="15"/>
      <c r="M47" s="15"/>
      <c r="N47" s="15"/>
      <c r="O47" s="15"/>
      <c r="P47" s="17"/>
      <c r="Q47" s="17"/>
      <c r="R47" s="15"/>
      <c r="S47" s="15"/>
      <c r="T47" s="15"/>
      <c r="U47" s="15"/>
      <c r="V47" s="17"/>
      <c r="W47" s="17"/>
      <c r="X47" s="17"/>
      <c r="Y47" s="17"/>
      <c r="Z47" s="16"/>
      <c r="AA47" s="16"/>
      <c r="AB47" s="16"/>
    </row>
    <row r="48" spans="1:28" s="20" customFormat="1" x14ac:dyDescent="0.25">
      <c r="A48" s="15"/>
      <c r="B48" s="15"/>
      <c r="C48" s="15"/>
      <c r="D48" s="15"/>
      <c r="E48" s="16"/>
      <c r="F48" s="16"/>
      <c r="G48" s="15"/>
      <c r="H48" s="15"/>
      <c r="I48" s="15"/>
      <c r="J48" s="17"/>
      <c r="K48" s="17"/>
      <c r="L48" s="15"/>
      <c r="M48" s="15"/>
      <c r="N48" s="15"/>
      <c r="O48" s="15"/>
      <c r="P48" s="17"/>
      <c r="Q48" s="17"/>
      <c r="R48" s="15"/>
      <c r="S48" s="15"/>
      <c r="T48" s="15"/>
      <c r="U48" s="15"/>
      <c r="V48" s="17"/>
      <c r="W48" s="17"/>
      <c r="X48" s="17"/>
      <c r="Y48" s="17"/>
      <c r="Z48" s="16"/>
      <c r="AA48" s="16"/>
      <c r="AB48" s="16"/>
    </row>
    <row r="49" spans="1:28" s="20" customFormat="1" x14ac:dyDescent="0.25">
      <c r="A49" s="15"/>
      <c r="B49" s="15"/>
      <c r="C49" s="15"/>
      <c r="D49" s="15"/>
      <c r="E49" s="16"/>
      <c r="F49" s="16"/>
      <c r="G49" s="15"/>
      <c r="H49" s="15"/>
      <c r="I49" s="15"/>
      <c r="J49" s="17"/>
      <c r="K49" s="17"/>
      <c r="L49" s="15"/>
      <c r="M49" s="15"/>
      <c r="N49" s="15"/>
      <c r="O49" s="15"/>
      <c r="P49" s="17"/>
      <c r="Q49" s="17"/>
      <c r="R49" s="15"/>
      <c r="S49" s="15"/>
      <c r="T49" s="15"/>
      <c r="U49" s="15"/>
      <c r="V49" s="17"/>
      <c r="W49" s="17"/>
      <c r="X49" s="17"/>
      <c r="Y49" s="17"/>
      <c r="Z49" s="16"/>
      <c r="AA49" s="16"/>
      <c r="AB49" s="16"/>
    </row>
    <row r="50" spans="1:28" s="20" customFormat="1" x14ac:dyDescent="0.25">
      <c r="A50" s="15"/>
      <c r="B50" s="15"/>
      <c r="C50" s="15"/>
      <c r="D50" s="15"/>
      <c r="E50" s="16"/>
      <c r="F50" s="16"/>
      <c r="G50" s="15"/>
      <c r="H50" s="15"/>
      <c r="I50" s="15"/>
      <c r="J50" s="17"/>
      <c r="K50" s="17"/>
      <c r="L50" s="15"/>
      <c r="M50" s="15"/>
      <c r="N50" s="15"/>
      <c r="O50" s="15"/>
      <c r="P50" s="17"/>
      <c r="Q50" s="17"/>
      <c r="R50" s="15"/>
      <c r="S50" s="15"/>
      <c r="T50" s="15"/>
      <c r="U50" s="15"/>
      <c r="V50" s="17"/>
      <c r="W50" s="17"/>
      <c r="X50" s="17"/>
      <c r="Y50" s="17"/>
      <c r="Z50" s="16"/>
      <c r="AA50" s="16"/>
      <c r="AB50" s="16"/>
    </row>
    <row r="51" spans="1:28" s="20" customFormat="1" x14ac:dyDescent="0.25">
      <c r="A51" s="15"/>
      <c r="B51" s="15"/>
      <c r="C51" s="15"/>
      <c r="D51" s="15"/>
      <c r="E51" s="16"/>
      <c r="F51" s="16"/>
      <c r="G51" s="15"/>
      <c r="H51" s="15"/>
      <c r="I51" s="15"/>
      <c r="J51" s="17"/>
      <c r="K51" s="17"/>
      <c r="L51" s="15"/>
      <c r="M51" s="15"/>
      <c r="N51" s="15"/>
      <c r="O51" s="15"/>
      <c r="P51" s="17"/>
      <c r="Q51" s="17"/>
      <c r="R51" s="15"/>
      <c r="S51" s="15"/>
      <c r="T51" s="15"/>
      <c r="U51" s="15"/>
      <c r="V51" s="17"/>
      <c r="W51" s="17"/>
      <c r="X51" s="17"/>
      <c r="Y51" s="17"/>
      <c r="Z51" s="16"/>
      <c r="AA51" s="16"/>
      <c r="AB51" s="16"/>
    </row>
    <row r="52" spans="1:28" s="20" customFormat="1" x14ac:dyDescent="0.25">
      <c r="A52" s="15"/>
      <c r="B52" s="15"/>
      <c r="C52" s="15"/>
      <c r="D52" s="15"/>
      <c r="E52" s="16"/>
      <c r="F52" s="16"/>
      <c r="G52" s="15"/>
      <c r="H52" s="15"/>
      <c r="I52" s="15"/>
      <c r="J52" s="17"/>
      <c r="K52" s="17"/>
      <c r="L52" s="15"/>
      <c r="M52" s="15"/>
      <c r="N52" s="15"/>
      <c r="O52" s="15"/>
      <c r="P52" s="17"/>
      <c r="Q52" s="17"/>
      <c r="R52" s="15"/>
      <c r="S52" s="15"/>
      <c r="T52" s="15"/>
      <c r="U52" s="15"/>
      <c r="V52" s="17"/>
      <c r="W52" s="17"/>
      <c r="X52" s="17"/>
      <c r="Y52" s="17"/>
      <c r="Z52" s="16"/>
      <c r="AA52" s="16"/>
      <c r="AB52" s="16"/>
    </row>
    <row r="53" spans="1:28" s="20" customFormat="1" x14ac:dyDescent="0.25">
      <c r="A53" s="15"/>
      <c r="B53" s="15"/>
      <c r="C53" s="15"/>
      <c r="D53" s="15"/>
      <c r="E53" s="16"/>
      <c r="F53" s="16"/>
      <c r="G53" s="15"/>
      <c r="H53" s="15"/>
      <c r="I53" s="15"/>
      <c r="J53" s="17"/>
      <c r="K53" s="17"/>
      <c r="L53" s="15"/>
      <c r="M53" s="15"/>
      <c r="N53" s="15"/>
      <c r="O53" s="15"/>
      <c r="P53" s="17"/>
      <c r="Q53" s="17"/>
      <c r="R53" s="15"/>
      <c r="S53" s="15"/>
      <c r="T53" s="15"/>
      <c r="U53" s="15"/>
      <c r="V53" s="17"/>
      <c r="W53" s="17"/>
      <c r="X53" s="17"/>
      <c r="Y53" s="17"/>
      <c r="Z53" s="16"/>
      <c r="AA53" s="16"/>
      <c r="AB53" s="16"/>
    </row>
    <row r="54" spans="1:28" s="20" customFormat="1" x14ac:dyDescent="0.25">
      <c r="A54" s="15"/>
      <c r="B54" s="15"/>
      <c r="C54" s="15"/>
      <c r="D54" s="15"/>
      <c r="E54" s="16"/>
      <c r="F54" s="16"/>
      <c r="G54" s="15"/>
      <c r="H54" s="15"/>
      <c r="I54" s="15"/>
      <c r="J54" s="17"/>
      <c r="K54" s="17"/>
      <c r="L54" s="15"/>
      <c r="M54" s="15"/>
      <c r="N54" s="15"/>
      <c r="O54" s="15"/>
      <c r="P54" s="17"/>
      <c r="Q54" s="17"/>
      <c r="R54" s="15"/>
      <c r="S54" s="15"/>
      <c r="T54" s="15"/>
      <c r="U54" s="15"/>
      <c r="V54" s="17"/>
      <c r="W54" s="17"/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/>
      <c r="I55" s="15"/>
      <c r="J55" s="17"/>
      <c r="K55" s="17"/>
      <c r="L55" s="15"/>
      <c r="M55" s="15"/>
      <c r="N55" s="15"/>
      <c r="O55" s="15"/>
      <c r="P55" s="17"/>
      <c r="Q55" s="17"/>
      <c r="R55" s="15"/>
      <c r="S55" s="15"/>
      <c r="T55" s="15"/>
      <c r="U55" s="15"/>
      <c r="V55" s="17"/>
      <c r="W55" s="17"/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/>
      <c r="I56" s="15"/>
      <c r="J56" s="17"/>
      <c r="K56" s="17"/>
      <c r="L56" s="15"/>
      <c r="M56" s="15"/>
      <c r="N56" s="15"/>
      <c r="O56" s="15"/>
      <c r="P56" s="17"/>
      <c r="Q56" s="17"/>
      <c r="R56" s="15"/>
      <c r="S56" s="15"/>
      <c r="T56" s="15"/>
      <c r="U56" s="15"/>
      <c r="V56" s="17"/>
      <c r="W56" s="17"/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/>
      <c r="I57" s="15"/>
      <c r="J57" s="17"/>
      <c r="K57" s="17"/>
      <c r="L57" s="15"/>
      <c r="M57" s="15"/>
      <c r="N57" s="15"/>
      <c r="O57" s="15"/>
      <c r="P57" s="17"/>
      <c r="Q57" s="17"/>
      <c r="R57" s="15"/>
      <c r="S57" s="15"/>
      <c r="T57" s="15"/>
      <c r="U57" s="15"/>
      <c r="V57" s="17"/>
      <c r="W57" s="17"/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/>
      <c r="I58" s="15"/>
      <c r="J58" s="17"/>
      <c r="K58" s="17"/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/>
      <c r="I59" s="15"/>
      <c r="J59" s="17"/>
      <c r="K59" s="17"/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/>
      <c r="J60" s="17"/>
      <c r="K60" s="17"/>
      <c r="L60" s="15"/>
      <c r="M60" s="15"/>
      <c r="N60" s="15"/>
      <c r="O60" s="15"/>
      <c r="P60" s="17"/>
      <c r="Q60" s="17"/>
      <c r="R60" s="15"/>
      <c r="S60" s="15"/>
      <c r="T60" s="15"/>
      <c r="U60" s="15"/>
      <c r="V60" s="17"/>
      <c r="W60" s="17"/>
      <c r="X60" s="17"/>
      <c r="Y60" s="17"/>
      <c r="Z60" s="16"/>
      <c r="AA60" s="16"/>
      <c r="AB60" s="16"/>
    </row>
    <row r="61" spans="1:28" s="20" customFormat="1" x14ac:dyDescent="0.25">
      <c r="A61" s="15"/>
      <c r="B61" s="15"/>
      <c r="C61" s="15"/>
      <c r="D61" s="15"/>
      <c r="E61" s="16"/>
      <c r="F61" s="16"/>
      <c r="G61" s="15"/>
      <c r="H61" s="15"/>
      <c r="I61" s="15"/>
      <c r="J61" s="17"/>
      <c r="K61" s="17"/>
      <c r="L61" s="15"/>
      <c r="M61" s="15"/>
      <c r="N61" s="15"/>
      <c r="O61" s="15"/>
      <c r="P61" s="17"/>
      <c r="Q61" s="17"/>
      <c r="R61" s="15"/>
      <c r="S61" s="15"/>
      <c r="T61" s="15"/>
      <c r="U61" s="15"/>
      <c r="V61" s="17"/>
      <c r="W61" s="17"/>
      <c r="X61" s="17"/>
      <c r="Y61" s="17"/>
      <c r="Z61" s="16"/>
      <c r="AA61" s="16"/>
      <c r="AB61" s="16"/>
    </row>
    <row r="62" spans="1:28" s="20" customFormat="1" x14ac:dyDescent="0.25">
      <c r="A62" s="15"/>
      <c r="B62" s="15"/>
      <c r="C62" s="15"/>
      <c r="D62" s="15"/>
      <c r="E62" s="16"/>
      <c r="F62" s="16"/>
      <c r="G62" s="15"/>
      <c r="H62" s="15"/>
      <c r="I62" s="15"/>
      <c r="J62" s="17"/>
      <c r="K62" s="17"/>
      <c r="L62" s="15"/>
      <c r="M62" s="15"/>
      <c r="N62" s="15"/>
      <c r="O62" s="15"/>
      <c r="P62" s="17"/>
      <c r="Q62" s="17"/>
      <c r="R62" s="15"/>
      <c r="S62" s="15"/>
      <c r="T62" s="15"/>
      <c r="U62" s="15"/>
      <c r="V62" s="17"/>
      <c r="W62" s="17"/>
      <c r="X62" s="17"/>
      <c r="Y62" s="17"/>
      <c r="Z62" s="16"/>
      <c r="AA62" s="16"/>
      <c r="AB62" s="16"/>
    </row>
    <row r="63" spans="1:28" s="20" customFormat="1" x14ac:dyDescent="0.25">
      <c r="A63" s="15"/>
      <c r="B63" s="15"/>
      <c r="C63" s="15"/>
      <c r="D63" s="15"/>
      <c r="E63" s="16"/>
      <c r="F63" s="16"/>
      <c r="G63" s="15"/>
      <c r="H63" s="15"/>
      <c r="I63" s="15"/>
      <c r="J63" s="17"/>
      <c r="K63" s="17"/>
      <c r="L63" s="15"/>
      <c r="M63" s="15"/>
      <c r="N63" s="15"/>
      <c r="O63" s="15"/>
      <c r="P63" s="17"/>
      <c r="Q63" s="17"/>
      <c r="R63" s="15"/>
      <c r="S63" s="15"/>
      <c r="T63" s="15"/>
      <c r="U63" s="15"/>
      <c r="V63" s="17"/>
      <c r="W63" s="17"/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/>
      <c r="I64" s="15"/>
      <c r="J64" s="17"/>
      <c r="K64" s="17"/>
      <c r="L64" s="15"/>
      <c r="M64" s="15"/>
      <c r="N64" s="15"/>
      <c r="O64" s="15"/>
      <c r="P64" s="17"/>
      <c r="Q64" s="17"/>
      <c r="R64" s="15"/>
      <c r="S64" s="15"/>
      <c r="T64" s="15"/>
      <c r="U64" s="15"/>
      <c r="V64" s="17"/>
      <c r="W64" s="17"/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/>
      <c r="I65" s="15"/>
      <c r="J65" s="17"/>
      <c r="K65" s="17"/>
      <c r="L65" s="15"/>
      <c r="M65" s="15"/>
      <c r="N65" s="15"/>
      <c r="O65" s="15"/>
      <c r="P65" s="17"/>
      <c r="Q65" s="17"/>
      <c r="R65" s="15"/>
      <c r="S65" s="15"/>
      <c r="T65" s="15"/>
      <c r="U65" s="15"/>
      <c r="V65" s="17"/>
      <c r="W65" s="17"/>
      <c r="X65" s="17"/>
      <c r="Y65" s="17"/>
      <c r="Z65" s="16"/>
      <c r="AA65" s="16"/>
      <c r="AB65" s="16"/>
    </row>
    <row r="66" spans="1:28" s="20" customFormat="1" x14ac:dyDescent="0.25">
      <c r="A66" s="15"/>
      <c r="B66" s="15"/>
      <c r="C66" s="15"/>
      <c r="D66" s="15"/>
      <c r="E66" s="16"/>
      <c r="F66" s="16"/>
      <c r="G66" s="15"/>
      <c r="H66" s="15"/>
      <c r="I66" s="15"/>
      <c r="J66" s="17"/>
      <c r="K66" s="17"/>
      <c r="L66" s="15"/>
      <c r="M66" s="15"/>
      <c r="N66" s="15"/>
      <c r="O66" s="15"/>
      <c r="P66" s="17"/>
      <c r="Q66" s="17"/>
      <c r="R66" s="15"/>
      <c r="S66" s="15"/>
      <c r="T66" s="15"/>
      <c r="U66" s="15"/>
      <c r="V66" s="17"/>
      <c r="W66" s="17"/>
      <c r="X66" s="17"/>
      <c r="Y66" s="17"/>
      <c r="Z66" s="16"/>
      <c r="AA66" s="16"/>
      <c r="AB66" s="16"/>
    </row>
    <row r="67" spans="1:28" s="20" customFormat="1" x14ac:dyDescent="0.25">
      <c r="A67" s="15"/>
      <c r="B67" s="15"/>
      <c r="C67" s="15"/>
      <c r="D67" s="15"/>
      <c r="E67" s="16"/>
      <c r="F67" s="16"/>
      <c r="G67" s="15"/>
      <c r="H67" s="15"/>
      <c r="I67" s="15"/>
      <c r="J67" s="17"/>
      <c r="K67" s="17"/>
      <c r="L67" s="15"/>
      <c r="M67" s="15"/>
      <c r="N67" s="15"/>
      <c r="O67" s="15"/>
      <c r="P67" s="17"/>
      <c r="Q67" s="17"/>
      <c r="R67" s="15"/>
      <c r="S67" s="15"/>
      <c r="T67" s="15"/>
      <c r="U67" s="15"/>
      <c r="V67" s="17"/>
      <c r="W67" s="17"/>
      <c r="X67" s="17"/>
      <c r="Y67" s="17"/>
      <c r="Z67" s="16"/>
      <c r="AA67" s="16"/>
      <c r="AB67" s="16"/>
    </row>
    <row r="68" spans="1:28" s="20" customFormat="1" x14ac:dyDescent="0.25">
      <c r="A68" s="15"/>
      <c r="B68" s="15"/>
      <c r="C68" s="15"/>
      <c r="D68" s="15"/>
      <c r="E68" s="16"/>
      <c r="F68" s="16"/>
      <c r="G68" s="15"/>
      <c r="H68" s="15"/>
      <c r="I68" s="15"/>
      <c r="J68" s="17"/>
      <c r="K68" s="17"/>
      <c r="L68" s="15"/>
      <c r="M68" s="15"/>
      <c r="N68" s="15"/>
      <c r="O68" s="15"/>
      <c r="P68" s="17"/>
      <c r="Q68" s="17"/>
      <c r="R68" s="15"/>
      <c r="S68" s="15"/>
      <c r="T68" s="15"/>
      <c r="U68" s="15"/>
      <c r="V68" s="17"/>
      <c r="W68" s="17"/>
      <c r="X68" s="17"/>
      <c r="Y68" s="17"/>
      <c r="Z68" s="16"/>
      <c r="AA68" s="16"/>
      <c r="AB68" s="16"/>
    </row>
    <row r="69" spans="1:28" s="20" customFormat="1" x14ac:dyDescent="0.25">
      <c r="A69" s="15"/>
      <c r="B69" s="15"/>
      <c r="C69" s="15"/>
      <c r="D69" s="15"/>
      <c r="E69" s="16"/>
      <c r="F69" s="16"/>
      <c r="G69" s="15"/>
      <c r="H69" s="15"/>
      <c r="I69" s="15"/>
      <c r="J69" s="17"/>
      <c r="K69" s="17"/>
      <c r="L69" s="15"/>
      <c r="M69" s="15"/>
      <c r="N69" s="15"/>
      <c r="O69" s="15"/>
      <c r="P69" s="17"/>
      <c r="Q69" s="17"/>
      <c r="R69" s="15"/>
      <c r="S69" s="15"/>
      <c r="T69" s="15"/>
      <c r="U69" s="15"/>
      <c r="V69" s="17"/>
      <c r="W69" s="17"/>
      <c r="X69" s="17"/>
      <c r="Y69" s="17"/>
      <c r="Z69" s="16"/>
      <c r="AA69" s="16"/>
      <c r="AB69" s="16"/>
    </row>
    <row r="70" spans="1:28" s="20" customFormat="1" x14ac:dyDescent="0.25">
      <c r="A70" s="15"/>
      <c r="B70" s="15"/>
      <c r="C70" s="15"/>
      <c r="D70" s="15"/>
      <c r="E70" s="16"/>
      <c r="F70" s="16"/>
      <c r="G70" s="15"/>
      <c r="H70" s="15"/>
      <c r="I70" s="15"/>
      <c r="J70" s="17"/>
      <c r="K70" s="17"/>
      <c r="L70" s="15"/>
      <c r="M70" s="15"/>
      <c r="N70" s="15"/>
      <c r="O70" s="15"/>
      <c r="P70" s="17"/>
      <c r="Q70" s="17"/>
      <c r="R70" s="15"/>
      <c r="S70" s="15"/>
      <c r="T70" s="15"/>
      <c r="U70" s="15"/>
      <c r="V70" s="17"/>
      <c r="W70" s="17"/>
      <c r="X70" s="17"/>
      <c r="Y70" s="17"/>
      <c r="Z70" s="16"/>
      <c r="AA70" s="16"/>
      <c r="AB70" s="16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17"/>
      <c r="L71" s="3"/>
      <c r="M71" s="3"/>
      <c r="N71" s="3"/>
      <c r="O71" s="3"/>
      <c r="P71" s="7"/>
      <c r="Q71" s="7"/>
      <c r="R71" s="3"/>
      <c r="S71" s="3"/>
      <c r="T71" s="3"/>
      <c r="U71" s="3"/>
      <c r="V71" s="17"/>
      <c r="W71" s="1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1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1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1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1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1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1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1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1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1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1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1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3"/>
      <c r="B141" s="3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3"/>
      <c r="B142" s="3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3"/>
      <c r="B143" s="3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3"/>
      <c r="B144" s="3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3"/>
      <c r="B145" s="3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3"/>
      <c r="B146" s="3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3"/>
      <c r="B147" s="3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3"/>
      <c r="B148" s="3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5ECCA-9552-4875-811B-94BEA3037766}">
  <dimension ref="A1:AC233"/>
  <sheetViews>
    <sheetView workbookViewId="0">
      <selection activeCell="C25" sqref="C25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3.5703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546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547</v>
      </c>
      <c r="B3" s="3" t="s">
        <v>548</v>
      </c>
      <c r="C3" s="3" t="s">
        <v>29</v>
      </c>
      <c r="D3" s="3">
        <v>160</v>
      </c>
      <c r="E3" s="12">
        <v>136000</v>
      </c>
      <c r="F3" s="12"/>
      <c r="G3" s="3">
        <v>141.6414</v>
      </c>
      <c r="H3" s="3" t="s">
        <v>18</v>
      </c>
      <c r="I3" s="3">
        <v>43.817700000000002</v>
      </c>
      <c r="J3" s="7">
        <v>1201</v>
      </c>
      <c r="K3" s="7">
        <f>I3*J3</f>
        <v>52625.057700000005</v>
      </c>
      <c r="L3" s="3"/>
      <c r="M3" s="3">
        <v>15.5275</v>
      </c>
      <c r="N3" s="3" t="s">
        <v>18</v>
      </c>
      <c r="O3" s="3">
        <v>1.9249000000000001</v>
      </c>
      <c r="P3" s="7">
        <v>196</v>
      </c>
      <c r="Q3" s="7">
        <f>O3*P3</f>
        <v>377.28039999999999</v>
      </c>
      <c r="R3" s="3"/>
      <c r="S3" s="3">
        <v>2.8311000000000002</v>
      </c>
      <c r="T3" s="3" t="s">
        <v>165</v>
      </c>
      <c r="U3" s="3">
        <v>0.56020000000000003</v>
      </c>
      <c r="V3" s="7">
        <v>96.97</v>
      </c>
      <c r="W3" s="7">
        <f>U3*V3</f>
        <v>54.322594000000002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549</v>
      </c>
      <c r="I4" s="3">
        <v>6.0869</v>
      </c>
      <c r="J4" s="7">
        <v>897</v>
      </c>
      <c r="K4" s="7">
        <f t="shared" ref="K4:K13" si="0">I4*J4</f>
        <v>5459.9493000000002</v>
      </c>
      <c r="L4" s="3"/>
      <c r="M4" s="3"/>
      <c r="N4" s="3" t="s">
        <v>550</v>
      </c>
      <c r="O4" s="3">
        <v>0.13020000000000001</v>
      </c>
      <c r="P4" s="7">
        <v>196</v>
      </c>
      <c r="Q4" s="7">
        <f t="shared" ref="Q4:Q9" si="1">O4*P4</f>
        <v>25.519200000000001</v>
      </c>
      <c r="R4" s="3"/>
      <c r="S4" s="3"/>
      <c r="T4" s="3" t="s">
        <v>551</v>
      </c>
      <c r="U4" s="14">
        <v>7.6600000000000001E-2</v>
      </c>
      <c r="V4" s="7">
        <v>96.97</v>
      </c>
      <c r="W4" s="7">
        <f t="shared" ref="W4:W7" si="2">U4*V4</f>
        <v>7.4279020000000004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165</v>
      </c>
      <c r="I5" s="3">
        <v>16.683900000000001</v>
      </c>
      <c r="J5" s="7">
        <v>621</v>
      </c>
      <c r="K5" s="7">
        <f t="shared" si="0"/>
        <v>10360.7019</v>
      </c>
      <c r="L5" s="3"/>
      <c r="M5" s="3"/>
      <c r="N5" s="3" t="s">
        <v>552</v>
      </c>
      <c r="O5" s="3">
        <v>0.4446</v>
      </c>
      <c r="P5" s="7">
        <v>196</v>
      </c>
      <c r="Q5" s="7">
        <f t="shared" si="1"/>
        <v>87.141599999999997</v>
      </c>
      <c r="R5" s="3"/>
      <c r="S5" s="3"/>
      <c r="T5" s="3" t="s">
        <v>188</v>
      </c>
      <c r="U5" s="14">
        <v>0.78839999999999999</v>
      </c>
      <c r="V5" s="7">
        <v>96.97</v>
      </c>
      <c r="W5" s="7">
        <f t="shared" si="2"/>
        <v>76.451148000000003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550</v>
      </c>
      <c r="I6" s="3">
        <v>5.3628999999999998</v>
      </c>
      <c r="J6" s="7">
        <v>497</v>
      </c>
      <c r="K6" s="7">
        <f t="shared" si="0"/>
        <v>2665.3613</v>
      </c>
      <c r="L6" s="3"/>
      <c r="M6" s="3"/>
      <c r="N6" s="3" t="s">
        <v>553</v>
      </c>
      <c r="O6" s="3">
        <v>1.6627000000000001</v>
      </c>
      <c r="P6" s="7">
        <v>196</v>
      </c>
      <c r="Q6" s="7">
        <f t="shared" si="1"/>
        <v>325.88920000000002</v>
      </c>
      <c r="R6" s="3"/>
      <c r="S6" s="3"/>
      <c r="T6" s="3" t="s">
        <v>275</v>
      </c>
      <c r="U6" s="14">
        <v>0.79279999999999995</v>
      </c>
      <c r="V6" s="7">
        <v>96.97</v>
      </c>
      <c r="W6" s="7">
        <f t="shared" si="2"/>
        <v>76.877815999999996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552</v>
      </c>
      <c r="I7" s="3">
        <v>35.198500000000003</v>
      </c>
      <c r="J7" s="7">
        <v>856</v>
      </c>
      <c r="K7" s="7">
        <f t="shared" si="0"/>
        <v>30129.916000000001</v>
      </c>
      <c r="L7" s="3"/>
      <c r="M7" s="3"/>
      <c r="N7" s="3" t="s">
        <v>551</v>
      </c>
      <c r="O7" s="3">
        <v>0.1142</v>
      </c>
      <c r="P7" s="7">
        <v>196</v>
      </c>
      <c r="Q7" s="7">
        <f t="shared" si="1"/>
        <v>22.383199999999999</v>
      </c>
      <c r="R7" s="3"/>
      <c r="S7" s="3"/>
      <c r="T7" s="3" t="s">
        <v>191</v>
      </c>
      <c r="U7" s="14">
        <v>0.61309999999999998</v>
      </c>
      <c r="V7" s="7">
        <v>96.97</v>
      </c>
      <c r="W7" s="7">
        <f t="shared" si="2"/>
        <v>59.452306999999998</v>
      </c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553</v>
      </c>
      <c r="I8" s="3">
        <v>1.8816999999999999</v>
      </c>
      <c r="J8" s="7">
        <v>966</v>
      </c>
      <c r="K8" s="7">
        <f t="shared" si="0"/>
        <v>1817.7221999999999</v>
      </c>
      <c r="L8" s="3"/>
      <c r="M8" s="3"/>
      <c r="N8" s="3" t="s">
        <v>50</v>
      </c>
      <c r="O8" s="3">
        <v>4.9622999999999999</v>
      </c>
      <c r="P8" s="7">
        <v>196</v>
      </c>
      <c r="Q8" s="7">
        <f t="shared" si="1"/>
        <v>972.61080000000004</v>
      </c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188</v>
      </c>
      <c r="I9" s="3">
        <v>9.3864000000000001</v>
      </c>
      <c r="J9" s="7">
        <v>911</v>
      </c>
      <c r="K9" s="7">
        <f t="shared" si="0"/>
        <v>8551.0103999999992</v>
      </c>
      <c r="L9" s="3"/>
      <c r="M9" s="3"/>
      <c r="N9" s="3" t="s">
        <v>63</v>
      </c>
      <c r="O9" s="3">
        <v>6.2885999999999997</v>
      </c>
      <c r="P9" s="7">
        <v>196</v>
      </c>
      <c r="Q9" s="7">
        <f t="shared" si="1"/>
        <v>1232.5655999999999</v>
      </c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 t="s">
        <v>275</v>
      </c>
      <c r="I10" s="3">
        <v>2.2275</v>
      </c>
      <c r="J10" s="7">
        <v>718</v>
      </c>
      <c r="K10" s="7">
        <f t="shared" si="0"/>
        <v>1599.345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 t="s">
        <v>50</v>
      </c>
      <c r="I11" s="3">
        <v>1.4178999999999999</v>
      </c>
      <c r="J11" s="7">
        <v>497</v>
      </c>
      <c r="K11" s="7">
        <f t="shared" si="0"/>
        <v>704.69629999999995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63</v>
      </c>
      <c r="I12" s="3">
        <v>0.50609999999999999</v>
      </c>
      <c r="J12" s="7">
        <v>386</v>
      </c>
      <c r="K12" s="7">
        <f t="shared" si="0"/>
        <v>195.3546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191</v>
      </c>
      <c r="I13" s="3">
        <v>19.071899999999999</v>
      </c>
      <c r="J13" s="7">
        <v>856</v>
      </c>
      <c r="K13" s="7">
        <f t="shared" si="0"/>
        <v>16325.546399999999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/>
      <c r="I14" s="3">
        <f>SUM(I3:I13)</f>
        <v>141.6414</v>
      </c>
      <c r="J14" s="7"/>
      <c r="K14" s="7">
        <f>SUM(K3:K13)</f>
        <v>130434.6611</v>
      </c>
      <c r="L14" s="3"/>
      <c r="M14" s="3"/>
      <c r="N14" s="3"/>
      <c r="O14" s="3">
        <f>SUM(O3:O9)</f>
        <v>15.5275</v>
      </c>
      <c r="P14" s="7"/>
      <c r="Q14" s="7">
        <f>SUM(Q3:Q9)</f>
        <v>3043.39</v>
      </c>
      <c r="R14" s="3"/>
      <c r="S14" s="3"/>
      <c r="T14" s="3"/>
      <c r="U14" s="3">
        <f>SUM(U3:U7)</f>
        <v>2.8311000000000002</v>
      </c>
      <c r="V14" s="7"/>
      <c r="W14" s="7">
        <f>SUM(W3:W7)</f>
        <v>274.531767</v>
      </c>
      <c r="X14" s="7"/>
      <c r="Y14" s="7">
        <f>K14+Q14+W14</f>
        <v>133752.58286700002</v>
      </c>
      <c r="Z14" s="12">
        <v>133800</v>
      </c>
      <c r="AA14" s="12">
        <v>136000</v>
      </c>
      <c r="AB14" s="12">
        <f>Z14-AA14</f>
        <v>-2200</v>
      </c>
    </row>
    <row r="15" spans="1:28" x14ac:dyDescent="0.25">
      <c r="A15" s="29"/>
      <c r="B15" s="29"/>
      <c r="C15" s="29"/>
      <c r="D15" s="29"/>
      <c r="E15" s="33"/>
      <c r="F15" s="33"/>
      <c r="G15" s="29"/>
      <c r="H15" s="29"/>
      <c r="I15" s="29"/>
      <c r="J15" s="19"/>
      <c r="K15" s="19"/>
      <c r="L15" s="29"/>
      <c r="M15" s="29"/>
      <c r="N15" s="29"/>
      <c r="O15" s="29"/>
      <c r="P15" s="19"/>
      <c r="Q15" s="19"/>
      <c r="R15" s="29"/>
      <c r="S15" s="29"/>
      <c r="T15" s="29"/>
      <c r="U15" s="29"/>
      <c r="V15" s="19"/>
      <c r="W15" s="19"/>
      <c r="X15" s="19"/>
      <c r="Y15" s="19"/>
      <c r="Z15" s="33"/>
      <c r="AA15" s="33"/>
      <c r="AB15" s="33"/>
    </row>
    <row r="16" spans="1:28" x14ac:dyDescent="0.25">
      <c r="A16" s="3" t="s">
        <v>554</v>
      </c>
      <c r="B16" s="3" t="s">
        <v>555</v>
      </c>
      <c r="C16" s="3" t="s">
        <v>29</v>
      </c>
      <c r="D16" s="3">
        <v>160</v>
      </c>
      <c r="E16" s="12">
        <v>127000</v>
      </c>
      <c r="F16" s="12"/>
      <c r="G16" s="3">
        <v>151.0275</v>
      </c>
      <c r="H16" s="3" t="s">
        <v>18</v>
      </c>
      <c r="I16" s="3">
        <v>3.0141</v>
      </c>
      <c r="J16" s="7">
        <v>1201</v>
      </c>
      <c r="K16" s="7">
        <f>I16*J16</f>
        <v>3619.9340999999999</v>
      </c>
      <c r="L16" s="3"/>
      <c r="M16" s="3"/>
      <c r="N16" s="3"/>
      <c r="O16" s="3"/>
      <c r="P16" s="7"/>
      <c r="Q16" s="7"/>
      <c r="R16" s="3"/>
      <c r="S16" s="3">
        <v>8.9725000000000001</v>
      </c>
      <c r="T16" s="3" t="s">
        <v>176</v>
      </c>
      <c r="U16" s="3">
        <v>0.20330000000000001</v>
      </c>
      <c r="V16" s="7">
        <v>96.97</v>
      </c>
      <c r="W16" s="7">
        <f>U16*V16</f>
        <v>19.714001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176</v>
      </c>
      <c r="I17" s="3">
        <v>14.5457</v>
      </c>
      <c r="J17" s="7">
        <v>883</v>
      </c>
      <c r="K17" s="7">
        <f t="shared" ref="K17:K25" si="3">I17*J17</f>
        <v>12843.8531</v>
      </c>
      <c r="L17" s="3"/>
      <c r="M17" s="3"/>
      <c r="N17" s="3"/>
      <c r="O17" s="3"/>
      <c r="P17" s="7"/>
      <c r="Q17" s="7"/>
      <c r="R17" s="3"/>
      <c r="S17" s="3"/>
      <c r="T17" s="3" t="s">
        <v>165</v>
      </c>
      <c r="U17" s="3">
        <v>2.5672999999999999</v>
      </c>
      <c r="V17" s="7">
        <v>96.97</v>
      </c>
      <c r="W17" s="7">
        <f t="shared" ref="W17:W21" si="4">U17*V17</f>
        <v>248.95108099999999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17</v>
      </c>
      <c r="I18" s="3">
        <v>3.7248000000000001</v>
      </c>
      <c r="J18" s="7">
        <v>842</v>
      </c>
      <c r="K18" s="7">
        <f t="shared" si="3"/>
        <v>3136.2816000000003</v>
      </c>
      <c r="L18" s="3"/>
      <c r="M18" s="3"/>
      <c r="N18" s="3"/>
      <c r="O18" s="3"/>
      <c r="P18" s="7"/>
      <c r="Q18" s="7"/>
      <c r="R18" s="3"/>
      <c r="S18" s="3"/>
      <c r="T18" s="3" t="s">
        <v>188</v>
      </c>
      <c r="U18" s="3">
        <v>3.1137999999999999</v>
      </c>
      <c r="V18" s="7">
        <v>96.97</v>
      </c>
      <c r="W18" s="7">
        <f t="shared" si="4"/>
        <v>301.94518599999998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165</v>
      </c>
      <c r="I19" s="3">
        <v>35.9435</v>
      </c>
      <c r="J19" s="7">
        <v>621</v>
      </c>
      <c r="K19" s="7">
        <f t="shared" si="3"/>
        <v>22320.913499999999</v>
      </c>
      <c r="L19" s="3"/>
      <c r="M19" s="3"/>
      <c r="N19" s="3"/>
      <c r="O19" s="3"/>
      <c r="P19" s="7"/>
      <c r="Q19" s="7"/>
      <c r="R19" s="3"/>
      <c r="S19" s="3"/>
      <c r="T19" s="3" t="s">
        <v>274</v>
      </c>
      <c r="U19" s="3">
        <v>0.35699999999999998</v>
      </c>
      <c r="V19" s="7">
        <v>96.97</v>
      </c>
      <c r="W19" s="7">
        <f t="shared" si="4"/>
        <v>34.618289999999995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552</v>
      </c>
      <c r="I20" s="3">
        <v>22.4786</v>
      </c>
      <c r="J20" s="7">
        <v>856</v>
      </c>
      <c r="K20" s="7">
        <f t="shared" si="3"/>
        <v>19241.6816</v>
      </c>
      <c r="L20" s="3"/>
      <c r="M20" s="3"/>
      <c r="N20" s="3"/>
      <c r="O20" s="3"/>
      <c r="P20" s="7"/>
      <c r="Q20" s="7"/>
      <c r="R20" s="3"/>
      <c r="S20" s="3"/>
      <c r="T20" s="3" t="s">
        <v>59</v>
      </c>
      <c r="U20" s="3">
        <v>0.29170000000000001</v>
      </c>
      <c r="V20" s="7">
        <v>96.97</v>
      </c>
      <c r="W20" s="7">
        <f t="shared" si="4"/>
        <v>28.286149000000002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45</v>
      </c>
      <c r="I21" s="3">
        <v>0.62870000000000004</v>
      </c>
      <c r="J21" s="7">
        <v>524</v>
      </c>
      <c r="K21" s="7">
        <f t="shared" si="3"/>
        <v>329.43880000000001</v>
      </c>
      <c r="L21" s="3"/>
      <c r="M21" s="3"/>
      <c r="N21" s="3"/>
      <c r="O21" s="3"/>
      <c r="P21" s="7"/>
      <c r="Q21" s="7"/>
      <c r="R21" s="3"/>
      <c r="S21" s="3"/>
      <c r="T21" s="3" t="s">
        <v>33</v>
      </c>
      <c r="U21" s="3">
        <v>2.4394</v>
      </c>
      <c r="V21" s="7">
        <v>96.97</v>
      </c>
      <c r="W21" s="7">
        <f t="shared" si="4"/>
        <v>236.548618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188</v>
      </c>
      <c r="I22" s="3">
        <v>29.436800000000002</v>
      </c>
      <c r="J22" s="7">
        <v>911</v>
      </c>
      <c r="K22" s="7">
        <f t="shared" si="3"/>
        <v>26816.924800000001</v>
      </c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274</v>
      </c>
      <c r="I23" s="3">
        <v>7.0681000000000003</v>
      </c>
      <c r="J23" s="7">
        <v>980</v>
      </c>
      <c r="K23" s="7">
        <f t="shared" si="3"/>
        <v>6926.7380000000003</v>
      </c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 t="s">
        <v>33</v>
      </c>
      <c r="I24" s="3">
        <v>29.929099999999998</v>
      </c>
      <c r="J24" s="7">
        <v>994</v>
      </c>
      <c r="K24" s="7">
        <f t="shared" si="3"/>
        <v>29749.525399999999</v>
      </c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191</v>
      </c>
      <c r="I25" s="3">
        <v>4.2580999999999998</v>
      </c>
      <c r="J25" s="7">
        <v>856</v>
      </c>
      <c r="K25" s="7">
        <f t="shared" si="3"/>
        <v>3644.9335999999998</v>
      </c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>
        <f>SUM(I16:I25)</f>
        <v>151.0275</v>
      </c>
      <c r="J26" s="7"/>
      <c r="K26" s="7">
        <f>SUM(K16:K25)</f>
        <v>128630.2245</v>
      </c>
      <c r="L26" s="3"/>
      <c r="M26" s="3"/>
      <c r="N26" s="3"/>
      <c r="O26" s="3"/>
      <c r="P26" s="7"/>
      <c r="Q26" s="7"/>
      <c r="R26" s="3"/>
      <c r="S26" s="3"/>
      <c r="T26" s="3"/>
      <c r="U26" s="3">
        <f>SUM(U16:U21)</f>
        <v>8.9725000000000001</v>
      </c>
      <c r="V26" s="7"/>
      <c r="W26" s="7">
        <f>SUM(W16:W21)</f>
        <v>870.06332499999996</v>
      </c>
      <c r="X26" s="7"/>
      <c r="Y26" s="7">
        <f>K26+W26</f>
        <v>129500.28782499999</v>
      </c>
      <c r="Z26" s="12">
        <v>129500</v>
      </c>
      <c r="AA26" s="12">
        <v>127000</v>
      </c>
      <c r="AB26" s="12">
        <f>Z26-AA26</f>
        <v>2500</v>
      </c>
    </row>
    <row r="27" spans="1:28" x14ac:dyDescent="0.25">
      <c r="A27" s="29"/>
      <c r="B27" s="29"/>
      <c r="C27" s="29"/>
      <c r="D27" s="29"/>
      <c r="E27" s="33"/>
      <c r="F27" s="33"/>
      <c r="G27" s="29"/>
      <c r="H27" s="29"/>
      <c r="I27" s="29"/>
      <c r="J27" s="19"/>
      <c r="K27" s="19"/>
      <c r="L27" s="29"/>
      <c r="M27" s="29"/>
      <c r="N27" s="29"/>
      <c r="O27" s="29"/>
      <c r="P27" s="19"/>
      <c r="Q27" s="19"/>
      <c r="R27" s="29"/>
      <c r="S27" s="29"/>
      <c r="T27" s="29"/>
      <c r="U27" s="29"/>
      <c r="V27" s="19"/>
      <c r="W27" s="19"/>
      <c r="X27" s="19"/>
      <c r="Y27" s="19"/>
      <c r="Z27" s="33"/>
      <c r="AA27" s="33"/>
      <c r="AB27" s="33"/>
    </row>
    <row r="28" spans="1:28" x14ac:dyDescent="0.25">
      <c r="A28" s="3" t="s">
        <v>556</v>
      </c>
      <c r="B28" s="3" t="s">
        <v>557</v>
      </c>
      <c r="C28" s="3" t="s">
        <v>29</v>
      </c>
      <c r="D28" s="3">
        <v>160</v>
      </c>
      <c r="E28" s="12">
        <v>84600</v>
      </c>
      <c r="F28" s="12"/>
      <c r="G28" s="3">
        <v>109.2761</v>
      </c>
      <c r="H28" s="3" t="s">
        <v>165</v>
      </c>
      <c r="I28" s="3">
        <v>28.747599999999998</v>
      </c>
      <c r="J28" s="7">
        <v>621</v>
      </c>
      <c r="K28" s="7">
        <f>I28*J28</f>
        <v>17852.259599999998</v>
      </c>
      <c r="L28" s="3"/>
      <c r="M28" s="3"/>
      <c r="N28" s="3"/>
      <c r="O28" s="3"/>
      <c r="P28" s="7"/>
      <c r="Q28" s="7"/>
      <c r="R28" s="3"/>
      <c r="S28" s="3">
        <v>50.7239</v>
      </c>
      <c r="T28" s="3" t="s">
        <v>18</v>
      </c>
      <c r="U28" s="3">
        <v>1.0201</v>
      </c>
      <c r="V28" s="7">
        <v>96.97</v>
      </c>
      <c r="W28" s="7">
        <f>U28*V28</f>
        <v>98.919096999999994</v>
      </c>
      <c r="X28" s="7"/>
      <c r="Y28" s="7"/>
      <c r="Z28" s="12"/>
      <c r="AA28" s="12"/>
      <c r="AB28" s="12"/>
    </row>
    <row r="29" spans="1:28" s="4" customFormat="1" x14ac:dyDescent="0.25">
      <c r="A29" s="3"/>
      <c r="B29" s="3"/>
      <c r="C29" s="3"/>
      <c r="D29" s="3"/>
      <c r="E29" s="12"/>
      <c r="F29" s="12"/>
      <c r="G29" s="3"/>
      <c r="H29" s="3" t="s">
        <v>45</v>
      </c>
      <c r="I29" s="3">
        <v>3.1492</v>
      </c>
      <c r="J29" s="7">
        <v>524</v>
      </c>
      <c r="K29" s="7">
        <f t="shared" ref="K29:K32" si="5">I29*J29</f>
        <v>1650.1808000000001</v>
      </c>
      <c r="L29" s="3"/>
      <c r="M29" s="3"/>
      <c r="N29" s="3"/>
      <c r="O29" s="3"/>
      <c r="P29" s="7"/>
      <c r="Q29" s="7"/>
      <c r="R29" s="3"/>
      <c r="S29" s="3"/>
      <c r="T29" s="3" t="s">
        <v>165</v>
      </c>
      <c r="U29" s="3">
        <v>4.2774999999999999</v>
      </c>
      <c r="V29" s="7">
        <v>96.97</v>
      </c>
      <c r="W29" s="7">
        <f t="shared" ref="W29:W33" si="6">U29*V29</f>
        <v>414.789175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188</v>
      </c>
      <c r="I30" s="3">
        <v>32.245800000000003</v>
      </c>
      <c r="J30" s="7">
        <v>911</v>
      </c>
      <c r="K30" s="7">
        <f t="shared" si="5"/>
        <v>29375.923800000004</v>
      </c>
      <c r="L30" s="3"/>
      <c r="M30" s="3"/>
      <c r="N30" s="3"/>
      <c r="O30" s="3"/>
      <c r="P30" s="7"/>
      <c r="Q30" s="7"/>
      <c r="R30" s="3"/>
      <c r="S30" s="3"/>
      <c r="T30" s="3" t="s">
        <v>45</v>
      </c>
      <c r="U30" s="3">
        <v>24.819800000000001</v>
      </c>
      <c r="V30" s="7">
        <v>96.97</v>
      </c>
      <c r="W30" s="7">
        <f t="shared" si="6"/>
        <v>2406.7760060000001</v>
      </c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 t="s">
        <v>31</v>
      </c>
      <c r="I31" s="3">
        <v>12.823</v>
      </c>
      <c r="J31" s="7">
        <v>787</v>
      </c>
      <c r="K31" s="7">
        <f t="shared" si="5"/>
        <v>10091.701000000001</v>
      </c>
      <c r="L31" s="3"/>
      <c r="M31" s="3"/>
      <c r="N31" s="3"/>
      <c r="O31" s="3"/>
      <c r="P31" s="7"/>
      <c r="Q31" s="7"/>
      <c r="R31" s="3"/>
      <c r="S31" s="3"/>
      <c r="T31" s="3" t="s">
        <v>188</v>
      </c>
      <c r="U31" s="3">
        <v>4.6859999999999999</v>
      </c>
      <c r="V31" s="7">
        <v>96.97</v>
      </c>
      <c r="W31" s="7">
        <f t="shared" si="6"/>
        <v>454.40141999999997</v>
      </c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 t="s">
        <v>59</v>
      </c>
      <c r="I32" s="3">
        <v>32.310499999999998</v>
      </c>
      <c r="J32" s="7">
        <v>718</v>
      </c>
      <c r="K32" s="7">
        <f t="shared" si="5"/>
        <v>23198.938999999998</v>
      </c>
      <c r="L32" s="3"/>
      <c r="M32" s="3"/>
      <c r="N32" s="3"/>
      <c r="O32" s="3"/>
      <c r="P32" s="7"/>
      <c r="Q32" s="7"/>
      <c r="R32" s="3"/>
      <c r="S32" s="3"/>
      <c r="T32" s="3" t="s">
        <v>31</v>
      </c>
      <c r="U32" s="3">
        <v>12.5901</v>
      </c>
      <c r="V32" s="7">
        <v>96.97</v>
      </c>
      <c r="W32" s="7">
        <f t="shared" si="6"/>
        <v>1220.861997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 t="s">
        <v>59</v>
      </c>
      <c r="U33" s="3">
        <v>3.3304</v>
      </c>
      <c r="V33" s="7">
        <v>96.97</v>
      </c>
      <c r="W33" s="7">
        <f t="shared" si="6"/>
        <v>322.94888800000001</v>
      </c>
      <c r="X33" s="7"/>
      <c r="Y33" s="7"/>
      <c r="Z33" s="12"/>
      <c r="AA33" s="12"/>
      <c r="AB33" s="12"/>
    </row>
    <row r="34" spans="1:28" x14ac:dyDescent="0.25">
      <c r="A34" s="3" t="s">
        <v>145</v>
      </c>
      <c r="B34" s="3"/>
      <c r="C34" s="3"/>
      <c r="D34" s="3"/>
      <c r="E34" s="12"/>
      <c r="F34" s="12"/>
      <c r="G34" s="3"/>
      <c r="H34" s="3"/>
      <c r="I34" s="3">
        <f>SUM(I28:I32)</f>
        <v>109.27609999999999</v>
      </c>
      <c r="J34" s="7"/>
      <c r="K34" s="7">
        <f>SUM(K28:K32)</f>
        <v>82169.004199999996</v>
      </c>
      <c r="L34" s="3"/>
      <c r="M34" s="3"/>
      <c r="N34" s="3"/>
      <c r="O34" s="3"/>
      <c r="P34" s="7"/>
      <c r="Q34" s="7"/>
      <c r="R34" s="3"/>
      <c r="S34" s="3"/>
      <c r="T34" s="3"/>
      <c r="U34" s="3">
        <f>SUM(U28:U33)</f>
        <v>50.723899999999993</v>
      </c>
      <c r="V34" s="7"/>
      <c r="W34" s="7">
        <f>SUM(W28:W33)</f>
        <v>4918.6965829999999</v>
      </c>
      <c r="X34" s="7"/>
      <c r="Y34" s="7">
        <f>K34+W34</f>
        <v>87087.700782999993</v>
      </c>
      <c r="Z34" s="12">
        <v>87100</v>
      </c>
      <c r="AA34" s="12">
        <v>84600</v>
      </c>
      <c r="AB34" s="12">
        <f>Z34-AA34</f>
        <v>2500</v>
      </c>
    </row>
    <row r="35" spans="1:28" x14ac:dyDescent="0.25">
      <c r="A35" s="29"/>
      <c r="B35" s="29"/>
      <c r="C35" s="29"/>
      <c r="D35" s="29"/>
      <c r="E35" s="33"/>
      <c r="F35" s="33"/>
      <c r="G35" s="29"/>
      <c r="H35" s="29"/>
      <c r="I35" s="29"/>
      <c r="J35" s="19"/>
      <c r="K35" s="19"/>
      <c r="L35" s="29"/>
      <c r="M35" s="29"/>
      <c r="N35" s="29"/>
      <c r="O35" s="29"/>
      <c r="P35" s="19"/>
      <c r="Q35" s="19"/>
      <c r="R35" s="29"/>
      <c r="S35" s="29"/>
      <c r="T35" s="29"/>
      <c r="U35" s="29"/>
      <c r="V35" s="19"/>
      <c r="W35" s="19"/>
      <c r="X35" s="19"/>
      <c r="Y35" s="19"/>
      <c r="Z35" s="33"/>
      <c r="AA35" s="33"/>
      <c r="AB35" s="33"/>
    </row>
    <row r="36" spans="1:28" x14ac:dyDescent="0.25">
      <c r="A36" s="3" t="s">
        <v>558</v>
      </c>
      <c r="B36" s="3" t="s">
        <v>559</v>
      </c>
      <c r="C36" s="3" t="s">
        <v>29</v>
      </c>
      <c r="D36" s="3">
        <v>160</v>
      </c>
      <c r="E36" s="12">
        <v>117100</v>
      </c>
      <c r="F36" s="12"/>
      <c r="G36" s="3">
        <v>142.77930000000001</v>
      </c>
      <c r="H36" s="3" t="s">
        <v>165</v>
      </c>
      <c r="I36" s="3">
        <v>9.7589000000000006</v>
      </c>
      <c r="J36" s="7">
        <v>621</v>
      </c>
      <c r="K36" s="7">
        <f>I36*J36</f>
        <v>6060.2769000000008</v>
      </c>
      <c r="L36" s="3"/>
      <c r="M36" s="3"/>
      <c r="N36" s="3"/>
      <c r="O36" s="3"/>
      <c r="P36" s="7"/>
      <c r="Q36" s="7"/>
      <c r="R36" s="3"/>
      <c r="S36" s="3">
        <v>17.220700000000001</v>
      </c>
      <c r="T36" s="3" t="s">
        <v>165</v>
      </c>
      <c r="U36" s="3">
        <v>0.99399999999999999</v>
      </c>
      <c r="V36" s="7">
        <v>96.97</v>
      </c>
      <c r="W36" s="7">
        <f>U36*V36</f>
        <v>96.388179999999991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45</v>
      </c>
      <c r="I37" s="3">
        <v>2.0388999999999999</v>
      </c>
      <c r="J37" s="7">
        <v>524</v>
      </c>
      <c r="K37" s="7">
        <f t="shared" ref="K37:K45" si="7">I37*J37</f>
        <v>1068.3835999999999</v>
      </c>
      <c r="L37" s="3"/>
      <c r="M37" s="3"/>
      <c r="N37" s="3"/>
      <c r="O37" s="3"/>
      <c r="P37" s="7"/>
      <c r="Q37" s="7"/>
      <c r="R37" s="3"/>
      <c r="S37" s="3"/>
      <c r="T37" s="3" t="s">
        <v>45</v>
      </c>
      <c r="U37" s="3">
        <v>7.9211</v>
      </c>
      <c r="V37" s="7">
        <v>96.97</v>
      </c>
      <c r="W37" s="7">
        <f t="shared" ref="W37:W43" si="8">U37*V37</f>
        <v>768.10906699999998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551</v>
      </c>
      <c r="I38" s="4">
        <v>3.4476</v>
      </c>
      <c r="J38" s="7">
        <v>801</v>
      </c>
      <c r="K38" s="7">
        <f t="shared" si="7"/>
        <v>2761.5275999999999</v>
      </c>
      <c r="L38" s="3"/>
      <c r="M38" s="3"/>
      <c r="N38" s="3"/>
      <c r="O38" s="3"/>
      <c r="P38" s="7"/>
      <c r="Q38" s="7"/>
      <c r="R38" s="3"/>
      <c r="S38" s="3"/>
      <c r="T38" s="3" t="s">
        <v>188</v>
      </c>
      <c r="U38" s="3">
        <v>1.4411</v>
      </c>
      <c r="V38" s="7">
        <v>96.97</v>
      </c>
      <c r="W38" s="7">
        <f t="shared" si="8"/>
        <v>139.74346700000001</v>
      </c>
      <c r="X38" s="7"/>
      <c r="Y38" s="7"/>
      <c r="Z38" s="12"/>
      <c r="AA38" s="12"/>
      <c r="AB38" s="12"/>
    </row>
    <row r="39" spans="1:28" s="4" customFormat="1" x14ac:dyDescent="0.25">
      <c r="A39" s="3"/>
      <c r="B39" s="3"/>
      <c r="C39" s="3"/>
      <c r="D39" s="3"/>
      <c r="E39" s="12"/>
      <c r="F39" s="12"/>
      <c r="G39" s="3"/>
      <c r="H39" s="3" t="s">
        <v>188</v>
      </c>
      <c r="I39" s="3">
        <v>61.021700000000003</v>
      </c>
      <c r="J39" s="7">
        <v>911</v>
      </c>
      <c r="K39" s="7">
        <f t="shared" si="7"/>
        <v>55590.768700000001</v>
      </c>
      <c r="L39" s="3"/>
      <c r="M39" s="3"/>
      <c r="N39" s="3"/>
      <c r="O39" s="3"/>
      <c r="P39" s="7"/>
      <c r="Q39" s="7"/>
      <c r="R39" s="3"/>
      <c r="S39" s="3"/>
      <c r="T39" s="3" t="s">
        <v>274</v>
      </c>
      <c r="U39" s="3">
        <v>0.86219999999999997</v>
      </c>
      <c r="V39" s="7">
        <v>96.97</v>
      </c>
      <c r="W39" s="7">
        <f t="shared" si="8"/>
        <v>83.607534000000001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274</v>
      </c>
      <c r="I40" s="3">
        <v>6.1477000000000004</v>
      </c>
      <c r="J40" s="7">
        <v>980</v>
      </c>
      <c r="K40" s="7">
        <f t="shared" si="7"/>
        <v>6024.7460000000001</v>
      </c>
      <c r="L40" s="3"/>
      <c r="M40" s="3"/>
      <c r="N40" s="3"/>
      <c r="O40" s="3"/>
      <c r="P40" s="7"/>
      <c r="Q40" s="7"/>
      <c r="R40" s="3"/>
      <c r="S40" s="3"/>
      <c r="T40" s="3" t="s">
        <v>59</v>
      </c>
      <c r="U40" s="3">
        <v>9.5500000000000002E-2</v>
      </c>
      <c r="V40" s="7">
        <v>96.97</v>
      </c>
      <c r="W40" s="7">
        <f t="shared" si="8"/>
        <v>9.2606350000000006</v>
      </c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59</v>
      </c>
      <c r="I41" s="3">
        <v>36.286200000000001</v>
      </c>
      <c r="J41" s="7">
        <v>718</v>
      </c>
      <c r="K41" s="7">
        <f t="shared" si="7"/>
        <v>26053.491600000001</v>
      </c>
      <c r="L41" s="3"/>
      <c r="M41" s="3"/>
      <c r="N41" s="3"/>
      <c r="O41" s="3"/>
      <c r="P41" s="7"/>
      <c r="Q41" s="7"/>
      <c r="R41" s="3"/>
      <c r="S41" s="3"/>
      <c r="T41" s="3" t="s">
        <v>275</v>
      </c>
      <c r="U41" s="3">
        <v>0.30630000000000002</v>
      </c>
      <c r="V41" s="7">
        <v>96.97</v>
      </c>
      <c r="W41" s="7">
        <f t="shared" si="8"/>
        <v>29.701911000000003</v>
      </c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 t="s">
        <v>275</v>
      </c>
      <c r="I42" s="3">
        <v>9.0815999999999999</v>
      </c>
      <c r="J42" s="7">
        <v>718</v>
      </c>
      <c r="K42" s="7">
        <f t="shared" si="7"/>
        <v>6520.5887999999995</v>
      </c>
      <c r="L42" s="3"/>
      <c r="M42" s="3"/>
      <c r="N42" s="3"/>
      <c r="O42" s="3"/>
      <c r="P42" s="7"/>
      <c r="Q42" s="7"/>
      <c r="R42" s="3"/>
      <c r="S42" s="3"/>
      <c r="T42" s="3" t="s">
        <v>191</v>
      </c>
      <c r="U42" s="3">
        <v>0.2288</v>
      </c>
      <c r="V42" s="7">
        <v>96.97</v>
      </c>
      <c r="W42" s="7">
        <f t="shared" si="8"/>
        <v>22.186736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33</v>
      </c>
      <c r="I43" s="3">
        <v>8.8450000000000006</v>
      </c>
      <c r="J43" s="7">
        <v>994</v>
      </c>
      <c r="K43" s="7">
        <f t="shared" si="7"/>
        <v>8791.93</v>
      </c>
      <c r="L43" s="3"/>
      <c r="M43" s="3"/>
      <c r="N43" s="3"/>
      <c r="O43" s="3"/>
      <c r="P43" s="7"/>
      <c r="Q43" s="7"/>
      <c r="R43" s="3"/>
      <c r="S43" s="3"/>
      <c r="T43" s="3" t="s">
        <v>560</v>
      </c>
      <c r="U43" s="3">
        <v>5.3716999999999997</v>
      </c>
      <c r="V43" s="7">
        <v>96.97</v>
      </c>
      <c r="W43" s="7">
        <f t="shared" si="8"/>
        <v>520.89374899999996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191</v>
      </c>
      <c r="I44" s="3">
        <v>5.7172000000000001</v>
      </c>
      <c r="J44" s="7">
        <v>856</v>
      </c>
      <c r="K44" s="7">
        <f t="shared" si="7"/>
        <v>4893.9232000000002</v>
      </c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560</v>
      </c>
      <c r="I45" s="3">
        <v>0.4345</v>
      </c>
      <c r="J45" s="7">
        <v>787</v>
      </c>
      <c r="K45" s="7">
        <f t="shared" si="7"/>
        <v>341.95150000000001</v>
      </c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>
        <f>SUM(I36:I45)</f>
        <v>142.77930000000001</v>
      </c>
      <c r="J46" s="7"/>
      <c r="K46" s="7">
        <f>SUM(K36:K45)</f>
        <v>118107.5879</v>
      </c>
      <c r="L46" s="3"/>
      <c r="M46" s="3"/>
      <c r="N46" s="3"/>
      <c r="O46" s="3"/>
      <c r="P46" s="7"/>
      <c r="Q46" s="7"/>
      <c r="R46" s="3"/>
      <c r="S46" s="3"/>
      <c r="T46" s="3"/>
      <c r="U46" s="3">
        <f>SUM(U36:U43)</f>
        <v>17.220700000000001</v>
      </c>
      <c r="V46" s="7"/>
      <c r="W46" s="7">
        <f>SUM(W36:W43)</f>
        <v>1669.8912790000004</v>
      </c>
      <c r="X46" s="7"/>
      <c r="Y46" s="7">
        <f>K46+W46</f>
        <v>119777.479179</v>
      </c>
      <c r="Z46" s="12">
        <v>119800</v>
      </c>
      <c r="AA46" s="12">
        <v>117100</v>
      </c>
      <c r="AB46" s="12">
        <f>Z46-AA46</f>
        <v>2700</v>
      </c>
    </row>
    <row r="47" spans="1:28" x14ac:dyDescent="0.25">
      <c r="A47" s="29"/>
      <c r="B47" s="29"/>
      <c r="C47" s="29"/>
      <c r="D47" s="29"/>
      <c r="E47" s="33"/>
      <c r="F47" s="33"/>
      <c r="G47" s="29"/>
      <c r="H47" s="29"/>
      <c r="I47" s="29"/>
      <c r="J47" s="19"/>
      <c r="K47" s="19"/>
      <c r="L47" s="29"/>
      <c r="M47" s="29"/>
      <c r="N47" s="29"/>
      <c r="O47" s="29"/>
      <c r="P47" s="19"/>
      <c r="Q47" s="19"/>
      <c r="R47" s="29"/>
      <c r="S47" s="29"/>
      <c r="T47" s="29"/>
      <c r="U47" s="29"/>
      <c r="V47" s="19"/>
      <c r="W47" s="19"/>
      <c r="X47" s="19"/>
      <c r="Y47" s="19"/>
      <c r="Z47" s="33"/>
      <c r="AA47" s="33"/>
      <c r="AB47" s="33"/>
    </row>
    <row r="48" spans="1:28" s="4" customFormat="1" x14ac:dyDescent="0.25">
      <c r="A48" s="3" t="s">
        <v>36</v>
      </c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 t="s">
        <v>19</v>
      </c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>
        <f>SUM(AB14:AB46)</f>
        <v>5500</v>
      </c>
    </row>
    <row r="50" spans="1:28" x14ac:dyDescent="0.25">
      <c r="A50" s="3" t="s">
        <v>20</v>
      </c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>
        <f>AB49/2</f>
        <v>2750</v>
      </c>
    </row>
    <row r="51" spans="1:28" x14ac:dyDescent="0.25">
      <c r="A51" s="3" t="s">
        <v>21</v>
      </c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>
        <f>AB50*1</f>
        <v>2750</v>
      </c>
    </row>
    <row r="52" spans="1:28" x14ac:dyDescent="0.25">
      <c r="A52" s="3" t="s">
        <v>22</v>
      </c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>
        <f>AB51*0.19925</f>
        <v>547.9375</v>
      </c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  <c r="AC76" s="4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  <c r="AC77" s="4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3"/>
      <c r="B203" s="3"/>
      <c r="C203" s="3"/>
      <c r="D203" s="3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2"/>
    </row>
    <row r="204" spans="1:28" x14ac:dyDescent="0.25">
      <c r="A204" s="3"/>
      <c r="B204" s="3"/>
      <c r="C204" s="3"/>
      <c r="D204" s="3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2"/>
    </row>
    <row r="205" spans="1:28" x14ac:dyDescent="0.25">
      <c r="A205" s="3"/>
      <c r="B205" s="3"/>
      <c r="C205" s="3"/>
      <c r="D205" s="3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2"/>
    </row>
    <row r="206" spans="1:28" x14ac:dyDescent="0.25">
      <c r="A206" s="3"/>
      <c r="B206" s="3"/>
      <c r="C206" s="3"/>
      <c r="D206" s="3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3"/>
      <c r="V206" s="7"/>
      <c r="W206" s="7"/>
      <c r="X206" s="7"/>
      <c r="Y206" s="7"/>
      <c r="Z206" s="12"/>
      <c r="AA206" s="12"/>
      <c r="AB206" s="12"/>
    </row>
    <row r="207" spans="1:28" x14ac:dyDescent="0.25">
      <c r="A207" s="3"/>
      <c r="B207" s="3"/>
      <c r="C207" s="3"/>
      <c r="D207" s="3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3"/>
      <c r="V207" s="7"/>
      <c r="W207" s="7"/>
      <c r="X207" s="7"/>
      <c r="Y207" s="7"/>
      <c r="Z207" s="12"/>
      <c r="AA207" s="12"/>
      <c r="AB207" s="12"/>
    </row>
    <row r="208" spans="1:28" x14ac:dyDescent="0.25">
      <c r="A208" s="3"/>
      <c r="B208" s="3"/>
      <c r="C208" s="3"/>
      <c r="D208" s="3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3"/>
      <c r="V208" s="7"/>
      <c r="W208" s="7"/>
      <c r="X208" s="7"/>
      <c r="Y208" s="7"/>
      <c r="Z208" s="12"/>
      <c r="AA208" s="12"/>
      <c r="AB208" s="12"/>
    </row>
    <row r="209" spans="1:28" x14ac:dyDescent="0.25">
      <c r="A209" s="3"/>
      <c r="B209" s="3"/>
      <c r="C209" s="3"/>
      <c r="D209" s="3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3"/>
      <c r="V209" s="7"/>
      <c r="W209" s="7"/>
      <c r="X209" s="7"/>
      <c r="Y209" s="7"/>
      <c r="Z209" s="12"/>
      <c r="AA209" s="12"/>
      <c r="AB209" s="12"/>
    </row>
    <row r="210" spans="1:28" x14ac:dyDescent="0.25">
      <c r="A210" s="3"/>
      <c r="B210" s="3"/>
      <c r="C210" s="3"/>
      <c r="D210" s="3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3"/>
      <c r="V210" s="7"/>
      <c r="W210" s="7"/>
      <c r="X210" s="7"/>
      <c r="Y210" s="7"/>
      <c r="Z210" s="12"/>
      <c r="AA210" s="12"/>
      <c r="AB210" s="12"/>
    </row>
    <row r="211" spans="1:28" x14ac:dyDescent="0.25">
      <c r="A211" s="3"/>
      <c r="B211" s="3"/>
      <c r="C211" s="3"/>
      <c r="D211" s="3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3"/>
      <c r="V211" s="7"/>
      <c r="W211" s="7"/>
      <c r="X211" s="7"/>
      <c r="Y211" s="7"/>
      <c r="Z211" s="12"/>
      <c r="AA211" s="12"/>
      <c r="AB211" s="12"/>
    </row>
    <row r="212" spans="1:28" x14ac:dyDescent="0.25">
      <c r="A212" s="3"/>
      <c r="B212" s="3"/>
      <c r="C212" s="3"/>
      <c r="D212" s="3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3"/>
      <c r="V212" s="7"/>
      <c r="W212" s="7"/>
      <c r="X212" s="7"/>
      <c r="Y212" s="7"/>
      <c r="Z212" s="12"/>
      <c r="AA212" s="12"/>
      <c r="AB212" s="12"/>
    </row>
    <row r="213" spans="1:28" x14ac:dyDescent="0.25">
      <c r="A213" s="3"/>
      <c r="B213" s="3"/>
      <c r="C213" s="3"/>
      <c r="D213" s="3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3"/>
      <c r="V213" s="7"/>
      <c r="W213" s="7"/>
      <c r="X213" s="7"/>
      <c r="Y213" s="7"/>
      <c r="Z213" s="12"/>
      <c r="AA213" s="12"/>
      <c r="AB213" s="12"/>
    </row>
    <row r="214" spans="1:28" x14ac:dyDescent="0.25">
      <c r="A214" s="3"/>
      <c r="B214" s="3"/>
      <c r="C214" s="3"/>
      <c r="D214" s="3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3"/>
      <c r="V214" s="7"/>
      <c r="W214" s="7"/>
      <c r="X214" s="7"/>
      <c r="Y214" s="7"/>
      <c r="Z214" s="12"/>
      <c r="AA214" s="12"/>
      <c r="AB214" s="12"/>
    </row>
    <row r="215" spans="1:28" x14ac:dyDescent="0.25">
      <c r="A215" s="1"/>
      <c r="B215" s="1"/>
      <c r="C215" s="1"/>
      <c r="D215" s="1"/>
      <c r="E215" s="11"/>
      <c r="F215" s="11"/>
      <c r="G215" s="1"/>
      <c r="H215" s="1"/>
      <c r="I215" s="1"/>
      <c r="J215" s="5"/>
      <c r="K215" s="5"/>
      <c r="L215" s="3"/>
      <c r="M215" s="1"/>
      <c r="N215" s="1"/>
      <c r="O215" s="1"/>
      <c r="P215" s="5"/>
      <c r="Q215" s="5"/>
      <c r="R215" s="3"/>
      <c r="S215" s="1"/>
      <c r="T215" s="1"/>
      <c r="U215" s="1"/>
      <c r="V215" s="5"/>
      <c r="W215" s="5"/>
      <c r="X215" s="7"/>
      <c r="Y215" s="5"/>
      <c r="Z215" s="11"/>
      <c r="AA215" s="11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1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1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1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1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1"/>
      <c r="V220" s="5"/>
      <c r="W220" s="5"/>
      <c r="X220" s="7"/>
      <c r="Y220" s="5"/>
      <c r="Z220" s="11"/>
      <c r="AA220" s="11"/>
      <c r="AB220" s="11"/>
    </row>
    <row r="221" spans="1:28" x14ac:dyDescent="0.25">
      <c r="A221" s="1"/>
      <c r="B221" s="1"/>
      <c r="C221" s="1"/>
      <c r="D221" s="1"/>
      <c r="E221" s="11"/>
      <c r="F221" s="11"/>
      <c r="G221" s="1"/>
      <c r="H221" s="1"/>
      <c r="I221" s="1"/>
      <c r="J221" s="5"/>
      <c r="K221" s="5"/>
      <c r="L221" s="3"/>
      <c r="M221" s="1"/>
      <c r="N221" s="1"/>
      <c r="O221" s="1"/>
      <c r="P221" s="5"/>
      <c r="Q221" s="5"/>
      <c r="R221" s="3"/>
      <c r="S221" s="1"/>
      <c r="T221" s="1"/>
      <c r="U221" s="1"/>
      <c r="V221" s="5"/>
      <c r="W221" s="5"/>
      <c r="X221" s="7"/>
      <c r="Y221" s="5"/>
      <c r="Z221" s="11"/>
      <c r="AA221" s="11"/>
      <c r="AB221" s="11"/>
    </row>
    <row r="222" spans="1:28" x14ac:dyDescent="0.25">
      <c r="A222" s="1"/>
      <c r="B222" s="1"/>
      <c r="C222" s="1"/>
      <c r="D222" s="1"/>
      <c r="E222" s="11"/>
      <c r="F222" s="11"/>
      <c r="G222" s="1"/>
      <c r="H222" s="1"/>
      <c r="I222" s="1"/>
      <c r="J222" s="5"/>
      <c r="K222" s="5"/>
      <c r="L222" s="3"/>
      <c r="M222" s="1"/>
      <c r="N222" s="1"/>
      <c r="O222" s="1"/>
      <c r="P222" s="5"/>
      <c r="Q222" s="5"/>
      <c r="R222" s="3"/>
      <c r="S222" s="1"/>
      <c r="T222" s="1"/>
      <c r="U222" s="1"/>
      <c r="V222" s="5"/>
      <c r="W222" s="5"/>
      <c r="X222" s="7"/>
      <c r="Y222" s="5"/>
      <c r="Z222" s="11"/>
      <c r="AA222" s="11"/>
      <c r="AB222" s="11"/>
    </row>
    <row r="223" spans="1:28" x14ac:dyDescent="0.25">
      <c r="A223" s="1"/>
      <c r="B223" s="1"/>
      <c r="C223" s="1"/>
      <c r="D223" s="1"/>
      <c r="E223" s="11"/>
      <c r="F223" s="11"/>
      <c r="G223" s="1"/>
      <c r="H223" s="1"/>
      <c r="I223" s="1"/>
      <c r="J223" s="5"/>
      <c r="K223" s="5"/>
      <c r="L223" s="3"/>
      <c r="M223" s="1"/>
      <c r="N223" s="1"/>
      <c r="O223" s="1"/>
      <c r="P223" s="5"/>
      <c r="Q223" s="5"/>
      <c r="R223" s="3"/>
      <c r="S223" s="1"/>
      <c r="T223" s="1"/>
      <c r="U223" s="1"/>
      <c r="V223" s="5"/>
      <c r="W223" s="5"/>
      <c r="X223" s="7"/>
      <c r="Y223" s="5"/>
      <c r="Z223" s="11"/>
      <c r="AA223" s="11"/>
      <c r="AB223" s="11"/>
    </row>
    <row r="224" spans="1:28" x14ac:dyDescent="0.25">
      <c r="A224" s="1"/>
      <c r="B224" s="1"/>
      <c r="C224" s="1"/>
      <c r="D224" s="1"/>
      <c r="E224" s="11"/>
      <c r="F224" s="11"/>
      <c r="G224" s="1"/>
      <c r="H224" s="1"/>
      <c r="I224" s="1"/>
      <c r="J224" s="5"/>
      <c r="K224" s="5"/>
      <c r="L224" s="3"/>
      <c r="M224" s="1"/>
      <c r="N224" s="1"/>
      <c r="O224" s="1"/>
      <c r="P224" s="5"/>
      <c r="Q224" s="5"/>
      <c r="R224" s="3"/>
      <c r="S224" s="1"/>
      <c r="T224" s="1"/>
      <c r="U224" s="1"/>
      <c r="V224" s="5"/>
      <c r="W224" s="5"/>
      <c r="X224" s="7"/>
      <c r="Y224" s="5"/>
      <c r="Z224" s="11"/>
      <c r="AA224" s="11"/>
      <c r="AB224" s="11"/>
    </row>
    <row r="225" spans="1:28" x14ac:dyDescent="0.25">
      <c r="A225" s="1"/>
      <c r="B225" s="1"/>
      <c r="C225" s="1"/>
      <c r="D225" s="1"/>
      <c r="E225" s="11"/>
      <c r="F225" s="11"/>
      <c r="G225" s="1"/>
      <c r="H225" s="1"/>
      <c r="I225" s="1"/>
      <c r="J225" s="5"/>
      <c r="K225" s="5"/>
      <c r="L225" s="3"/>
      <c r="M225" s="1"/>
      <c r="N225" s="1"/>
      <c r="O225" s="1"/>
      <c r="P225" s="5"/>
      <c r="Q225" s="5"/>
      <c r="R225" s="3"/>
      <c r="S225" s="1"/>
      <c r="T225" s="1"/>
      <c r="U225" s="1"/>
      <c r="V225" s="5"/>
      <c r="W225" s="5"/>
      <c r="X225" s="7"/>
      <c r="Y225" s="5"/>
      <c r="Z225" s="11"/>
      <c r="AA225" s="11"/>
      <c r="AB225" s="11"/>
    </row>
    <row r="226" spans="1:28" x14ac:dyDescent="0.25">
      <c r="A226" s="1"/>
      <c r="B226" s="1"/>
      <c r="C226" s="1"/>
      <c r="D226" s="1"/>
      <c r="E226" s="11"/>
      <c r="F226" s="11"/>
      <c r="G226" s="1"/>
      <c r="H226" s="1"/>
      <c r="I226" s="1"/>
      <c r="J226" s="5"/>
      <c r="K226" s="5"/>
      <c r="L226" s="3"/>
      <c r="M226" s="1"/>
      <c r="N226" s="1"/>
      <c r="O226" s="1"/>
      <c r="P226" s="5"/>
      <c r="Q226" s="5"/>
      <c r="R226" s="3"/>
      <c r="S226" s="1"/>
      <c r="T226" s="1"/>
      <c r="U226" s="1"/>
      <c r="V226" s="5"/>
      <c r="W226" s="5"/>
      <c r="X226" s="7"/>
      <c r="Y226" s="5"/>
      <c r="Z226" s="11"/>
      <c r="AA226" s="11"/>
      <c r="AB226" s="11"/>
    </row>
    <row r="227" spans="1:28" x14ac:dyDescent="0.25">
      <c r="A227" s="1"/>
      <c r="B227" s="1"/>
      <c r="C227" s="1"/>
      <c r="D227" s="1"/>
      <c r="E227" s="11"/>
      <c r="F227" s="11"/>
      <c r="G227" s="1"/>
      <c r="H227" s="1"/>
      <c r="I227" s="1"/>
      <c r="J227" s="5"/>
      <c r="K227" s="5"/>
      <c r="L227" s="3"/>
      <c r="M227" s="1"/>
      <c r="N227" s="1"/>
      <c r="O227" s="1"/>
      <c r="P227" s="5"/>
      <c r="Q227" s="5"/>
      <c r="R227" s="3"/>
      <c r="S227" s="1"/>
      <c r="T227" s="1"/>
      <c r="U227" s="1"/>
      <c r="V227" s="5"/>
      <c r="W227" s="5"/>
      <c r="X227" s="7"/>
      <c r="Y227" s="5"/>
      <c r="Z227" s="11"/>
      <c r="AA227" s="11"/>
      <c r="AB227" s="11"/>
    </row>
    <row r="228" spans="1:28" x14ac:dyDescent="0.25">
      <c r="A228" s="1"/>
      <c r="B228" s="1"/>
      <c r="C228" s="1"/>
      <c r="D228" s="1"/>
      <c r="E228" s="11"/>
      <c r="F228" s="11"/>
      <c r="G228" s="1"/>
      <c r="H228" s="1"/>
      <c r="I228" s="1"/>
      <c r="J228" s="5"/>
      <c r="K228" s="5"/>
      <c r="L228" s="3"/>
      <c r="M228" s="1"/>
      <c r="N228" s="1"/>
      <c r="O228" s="1"/>
      <c r="P228" s="5"/>
      <c r="Q228" s="5"/>
      <c r="R228" s="3"/>
      <c r="S228" s="1"/>
      <c r="T228" s="1"/>
      <c r="U228" s="1"/>
      <c r="V228" s="5"/>
      <c r="W228" s="5"/>
      <c r="X228" s="7"/>
      <c r="Y228" s="5"/>
      <c r="Z228" s="11"/>
      <c r="AA228" s="11"/>
      <c r="AB228" s="11"/>
    </row>
    <row r="229" spans="1:28" x14ac:dyDescent="0.25">
      <c r="A229" s="1"/>
      <c r="B229" s="1"/>
      <c r="C229" s="1"/>
      <c r="D229" s="1"/>
      <c r="E229" s="11"/>
      <c r="F229" s="11"/>
      <c r="G229" s="1"/>
      <c r="H229" s="1"/>
      <c r="I229" s="1"/>
      <c r="J229" s="5"/>
      <c r="K229" s="5"/>
      <c r="L229" s="3"/>
      <c r="M229" s="1"/>
      <c r="N229" s="1"/>
      <c r="O229" s="1"/>
      <c r="P229" s="5"/>
      <c r="Q229" s="5"/>
      <c r="R229" s="3"/>
      <c r="S229" s="1"/>
      <c r="T229" s="1"/>
      <c r="U229" s="1"/>
      <c r="V229" s="5"/>
      <c r="W229" s="5"/>
      <c r="X229" s="7"/>
      <c r="Y229" s="5"/>
      <c r="Z229" s="11"/>
      <c r="AA229" s="11"/>
      <c r="AB229" s="11"/>
    </row>
    <row r="230" spans="1:28" x14ac:dyDescent="0.25">
      <c r="A230" s="1"/>
      <c r="B230" s="1"/>
      <c r="C230" s="1"/>
      <c r="D230" s="1"/>
      <c r="E230" s="11"/>
      <c r="F230" s="11"/>
      <c r="G230" s="1"/>
      <c r="H230" s="1"/>
      <c r="I230" s="1"/>
      <c r="J230" s="5"/>
      <c r="K230" s="5"/>
      <c r="L230" s="3"/>
      <c r="M230" s="1"/>
      <c r="N230" s="1"/>
      <c r="O230" s="1"/>
      <c r="P230" s="5"/>
      <c r="Q230" s="5"/>
      <c r="R230" s="3"/>
      <c r="S230" s="1"/>
      <c r="T230" s="1"/>
      <c r="U230" s="1"/>
      <c r="V230" s="5"/>
      <c r="W230" s="5"/>
      <c r="X230" s="7"/>
      <c r="Y230" s="5"/>
      <c r="Z230" s="11"/>
      <c r="AA230" s="11"/>
      <c r="AB230" s="11"/>
    </row>
    <row r="231" spans="1:28" x14ac:dyDescent="0.25">
      <c r="A231" s="1"/>
      <c r="B231" s="1"/>
      <c r="C231" s="1"/>
      <c r="D231" s="1"/>
      <c r="E231" s="11"/>
      <c r="F231" s="11"/>
      <c r="G231" s="1"/>
      <c r="H231" s="1"/>
      <c r="I231" s="1"/>
      <c r="J231" s="5"/>
      <c r="K231" s="5"/>
      <c r="L231" s="3"/>
      <c r="M231" s="1"/>
      <c r="N231" s="1"/>
      <c r="O231" s="1"/>
      <c r="P231" s="5"/>
      <c r="Q231" s="5"/>
      <c r="R231" s="3"/>
      <c r="S231" s="1"/>
      <c r="T231" s="1"/>
      <c r="U231" s="1"/>
      <c r="V231" s="5"/>
      <c r="W231" s="5"/>
      <c r="X231" s="7"/>
      <c r="Y231" s="5"/>
      <c r="Z231" s="11"/>
      <c r="AA231" s="11"/>
      <c r="AB231" s="11"/>
    </row>
    <row r="232" spans="1:28" x14ac:dyDescent="0.25">
      <c r="A232" s="1"/>
      <c r="B232" s="1"/>
      <c r="C232" s="1"/>
      <c r="D232" s="1"/>
      <c r="E232" s="11"/>
      <c r="F232" s="11"/>
      <c r="G232" s="1"/>
      <c r="H232" s="1"/>
      <c r="I232" s="1"/>
      <c r="J232" s="5"/>
      <c r="K232" s="5"/>
      <c r="L232" s="3"/>
      <c r="M232" s="1"/>
      <c r="N232" s="1"/>
      <c r="O232" s="1"/>
      <c r="P232" s="5"/>
      <c r="Q232" s="5"/>
      <c r="R232" s="3"/>
      <c r="S232" s="1"/>
      <c r="T232" s="1"/>
      <c r="U232" s="1"/>
      <c r="V232" s="5"/>
      <c r="W232" s="5"/>
      <c r="X232" s="7"/>
      <c r="Y232" s="5"/>
      <c r="Z232" s="11"/>
      <c r="AA232" s="11"/>
      <c r="AB232" s="11"/>
    </row>
    <row r="233" spans="1:28" x14ac:dyDescent="0.25">
      <c r="A233" s="1"/>
      <c r="B233" s="1"/>
      <c r="C233" s="1"/>
      <c r="D233" s="1"/>
      <c r="E233" s="11"/>
      <c r="F233" s="11"/>
      <c r="G233" s="1"/>
      <c r="H233" s="1"/>
      <c r="I233" s="1"/>
      <c r="J233" s="5"/>
      <c r="K233" s="5"/>
      <c r="L233" s="3"/>
      <c r="M233" s="1"/>
      <c r="N233" s="1"/>
      <c r="O233" s="1"/>
      <c r="P233" s="5"/>
      <c r="Q233" s="5"/>
      <c r="R233" s="3"/>
      <c r="S233" s="1"/>
      <c r="T233" s="1"/>
      <c r="U233" s="1"/>
      <c r="V233" s="5"/>
      <c r="W233" s="5"/>
      <c r="X233" s="7"/>
      <c r="Y233" s="5"/>
      <c r="Z233" s="11"/>
      <c r="AA233" s="11"/>
      <c r="AB233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65BE5-C062-4431-BB46-764E008B8410}">
  <dimension ref="A1:AC181"/>
  <sheetViews>
    <sheetView workbookViewId="0">
      <selection activeCell="C24" sqref="C24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561</v>
      </c>
      <c r="B1" s="1"/>
      <c r="C1" s="1"/>
      <c r="D1" s="56">
        <v>2022</v>
      </c>
      <c r="E1" s="57"/>
      <c r="F1" s="12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562</v>
      </c>
      <c r="B3" s="3" t="s">
        <v>563</v>
      </c>
      <c r="C3" s="3" t="s">
        <v>245</v>
      </c>
      <c r="D3" s="3">
        <v>149.36000000000001</v>
      </c>
      <c r="E3" s="12">
        <v>89800</v>
      </c>
      <c r="F3" s="12"/>
      <c r="G3" s="3">
        <v>149.36000000000001</v>
      </c>
      <c r="H3" s="3" t="s">
        <v>170</v>
      </c>
      <c r="I3" s="3">
        <v>24.856200000000001</v>
      </c>
      <c r="J3" s="7">
        <v>580</v>
      </c>
      <c r="K3" s="7">
        <f>I3*J3</f>
        <v>14416.596000000001</v>
      </c>
      <c r="L3" s="3"/>
      <c r="M3" s="3"/>
      <c r="N3" s="3"/>
      <c r="O3" s="3"/>
      <c r="P3" s="7"/>
      <c r="Q3" s="7"/>
      <c r="R3" s="3"/>
      <c r="S3" s="3"/>
      <c r="T3" s="3"/>
      <c r="U3" s="3"/>
      <c r="V3" s="7"/>
      <c r="W3" s="7"/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179</v>
      </c>
      <c r="I4" s="3">
        <v>7.8914</v>
      </c>
      <c r="J4" s="7">
        <v>483</v>
      </c>
      <c r="K4" s="7">
        <f t="shared" ref="K4:K9" si="0">I4*J4</f>
        <v>3811.5461999999998</v>
      </c>
      <c r="L4" s="3"/>
      <c r="M4" s="3"/>
      <c r="N4" s="3"/>
      <c r="O4" s="3"/>
      <c r="P4" s="7"/>
      <c r="Q4" s="7"/>
      <c r="R4" s="3"/>
      <c r="S4" s="3"/>
      <c r="T4" s="3"/>
      <c r="U4" s="14"/>
      <c r="V4" s="7"/>
      <c r="W4" s="7"/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106</v>
      </c>
      <c r="I5" s="3">
        <v>12.270300000000001</v>
      </c>
      <c r="J5" s="7">
        <v>704</v>
      </c>
      <c r="K5" s="7">
        <f t="shared" si="0"/>
        <v>8638.2911999999997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160</v>
      </c>
      <c r="I6" s="3">
        <v>4.3545999999999996</v>
      </c>
      <c r="J6" s="7">
        <v>1104</v>
      </c>
      <c r="K6" s="7">
        <f t="shared" si="0"/>
        <v>4807.4784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162</v>
      </c>
      <c r="I7" s="3">
        <v>8.8396000000000008</v>
      </c>
      <c r="J7" s="7">
        <v>1049</v>
      </c>
      <c r="K7" s="7">
        <f t="shared" si="0"/>
        <v>9272.7404000000006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176</v>
      </c>
      <c r="I8" s="3">
        <v>59.908200000000001</v>
      </c>
      <c r="J8" s="7">
        <v>883</v>
      </c>
      <c r="K8" s="7">
        <f t="shared" si="0"/>
        <v>52898.940600000002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172</v>
      </c>
      <c r="I9" s="3">
        <v>31.239699999999999</v>
      </c>
      <c r="J9" s="7">
        <v>745</v>
      </c>
      <c r="K9" s="7">
        <f t="shared" si="0"/>
        <v>23273.576499999999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/>
      <c r="I10" s="3">
        <f>SUM(I3:I9)</f>
        <v>149.35999999999999</v>
      </c>
      <c r="J10" s="7"/>
      <c r="K10" s="7">
        <f>SUM(K3:K9)</f>
        <v>117119.16930000001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>
        <v>117119.17</v>
      </c>
      <c r="Z10" s="12">
        <v>117100</v>
      </c>
      <c r="AA10" s="12">
        <v>89800</v>
      </c>
      <c r="AB10" s="12">
        <f>Z10-AA10</f>
        <v>27300</v>
      </c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9" x14ac:dyDescent="0.25">
      <c r="A12" s="3" t="s">
        <v>564</v>
      </c>
      <c r="B12" s="3" t="s">
        <v>565</v>
      </c>
      <c r="C12" s="3" t="s">
        <v>566</v>
      </c>
      <c r="D12" s="3">
        <v>80</v>
      </c>
      <c r="E12" s="12">
        <v>70800</v>
      </c>
      <c r="F12" s="12"/>
      <c r="G12" s="3">
        <v>73.655500000000004</v>
      </c>
      <c r="H12" s="3" t="s">
        <v>170</v>
      </c>
      <c r="I12" s="3">
        <v>0.97350000000000003</v>
      </c>
      <c r="J12" s="7">
        <v>580</v>
      </c>
      <c r="K12" s="7">
        <f>I12*J12</f>
        <v>564.63</v>
      </c>
      <c r="L12" s="3"/>
      <c r="M12" s="3">
        <v>6.3445</v>
      </c>
      <c r="N12" s="3" t="s">
        <v>170</v>
      </c>
      <c r="O12" s="3">
        <v>2.7501000000000002</v>
      </c>
      <c r="P12" s="7">
        <v>196</v>
      </c>
      <c r="Q12" s="7">
        <f>O12*P12</f>
        <v>539.01960000000008</v>
      </c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9" x14ac:dyDescent="0.25">
      <c r="A13" s="3"/>
      <c r="B13" s="3" t="s">
        <v>567</v>
      </c>
      <c r="C13" s="3"/>
      <c r="D13" s="3"/>
      <c r="E13" s="12"/>
      <c r="F13" s="12"/>
      <c r="G13" s="3"/>
      <c r="H13" s="3" t="s">
        <v>157</v>
      </c>
      <c r="I13" s="3">
        <v>1.3084</v>
      </c>
      <c r="J13" s="7">
        <v>925</v>
      </c>
      <c r="K13" s="7">
        <f t="shared" ref="K13:K16" si="1">I13*J13</f>
        <v>1210.27</v>
      </c>
      <c r="L13" s="3"/>
      <c r="M13" s="3"/>
      <c r="N13" s="3" t="s">
        <v>176</v>
      </c>
      <c r="O13" s="3">
        <v>0.2364</v>
      </c>
      <c r="P13" s="7">
        <v>196</v>
      </c>
      <c r="Q13" s="7">
        <f t="shared" ref="Q13:Q14" si="2">O13*P13</f>
        <v>46.334400000000002</v>
      </c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162</v>
      </c>
      <c r="I14" s="3">
        <v>37.089399999999998</v>
      </c>
      <c r="J14" s="7">
        <v>1049</v>
      </c>
      <c r="K14" s="7">
        <f t="shared" si="1"/>
        <v>38906.780599999998</v>
      </c>
      <c r="L14" s="3"/>
      <c r="M14" s="3"/>
      <c r="N14" s="3" t="s">
        <v>172</v>
      </c>
      <c r="O14" s="3">
        <v>3.3580000000000001</v>
      </c>
      <c r="P14" s="7">
        <v>196</v>
      </c>
      <c r="Q14" s="7">
        <f t="shared" si="2"/>
        <v>658.16800000000001</v>
      </c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176</v>
      </c>
      <c r="I15" s="3">
        <v>28.536200000000001</v>
      </c>
      <c r="J15" s="7">
        <v>883</v>
      </c>
      <c r="K15" s="7">
        <f t="shared" si="1"/>
        <v>25197.464599999999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172</v>
      </c>
      <c r="I16" s="3">
        <v>5.7480000000000002</v>
      </c>
      <c r="J16" s="7">
        <v>745</v>
      </c>
      <c r="K16" s="7">
        <f t="shared" si="1"/>
        <v>4282.26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>
        <f>SUM(I12:I16)</f>
        <v>73.655500000000004</v>
      </c>
      <c r="J17" s="7"/>
      <c r="K17" s="7">
        <f>SUM(K12:K16)</f>
        <v>70161.405199999994</v>
      </c>
      <c r="L17" s="3"/>
      <c r="M17" s="3"/>
      <c r="N17" s="3"/>
      <c r="O17" s="3">
        <f>O12+O13+O14</f>
        <v>6.3445</v>
      </c>
      <c r="P17" s="7"/>
      <c r="Q17" s="7">
        <f>SUM(Q12:Q14)</f>
        <v>1243.5219999999999</v>
      </c>
      <c r="R17" s="3"/>
      <c r="S17" s="3"/>
      <c r="T17" s="3"/>
      <c r="U17" s="3"/>
      <c r="V17" s="7"/>
      <c r="W17" s="7"/>
      <c r="X17" s="7"/>
      <c r="Y17" s="7">
        <f>K17+Q17</f>
        <v>71404.927199999991</v>
      </c>
      <c r="Z17" s="12">
        <v>71400</v>
      </c>
      <c r="AA17" s="12">
        <v>70800</v>
      </c>
      <c r="AB17" s="12">
        <f>Z17-AA17</f>
        <v>600</v>
      </c>
      <c r="AC17" s="4"/>
    </row>
    <row r="18" spans="1:29" s="4" customFormat="1" x14ac:dyDescent="0.25">
      <c r="A18" s="29"/>
      <c r="B18" s="29"/>
      <c r="C18" s="29"/>
      <c r="D18" s="29"/>
      <c r="E18" s="33"/>
      <c r="F18" s="33"/>
      <c r="G18" s="29"/>
      <c r="H18" s="29"/>
      <c r="I18" s="29"/>
      <c r="J18" s="19"/>
      <c r="K18" s="19"/>
      <c r="L18" s="29"/>
      <c r="M18" s="29"/>
      <c r="N18" s="29"/>
      <c r="O18" s="29"/>
      <c r="P18" s="19"/>
      <c r="Q18" s="19"/>
      <c r="R18" s="29"/>
      <c r="S18" s="29"/>
      <c r="T18" s="29"/>
      <c r="U18" s="29"/>
      <c r="V18" s="19"/>
      <c r="W18" s="19"/>
      <c r="X18" s="19"/>
      <c r="Y18" s="19"/>
      <c r="Z18" s="33"/>
      <c r="AA18" s="33"/>
      <c r="AB18" s="33"/>
    </row>
    <row r="19" spans="1:29" s="4" customFormat="1" x14ac:dyDescent="0.25">
      <c r="A19" s="3" t="s">
        <v>568</v>
      </c>
      <c r="B19" s="3" t="s">
        <v>569</v>
      </c>
      <c r="C19" s="3" t="s">
        <v>245</v>
      </c>
      <c r="D19" s="3">
        <v>78.64</v>
      </c>
      <c r="E19" s="12">
        <v>19700</v>
      </c>
      <c r="F19" s="12"/>
      <c r="G19" s="3">
        <v>7.9809000000000001</v>
      </c>
      <c r="H19" s="3" t="s">
        <v>162</v>
      </c>
      <c r="I19" s="3">
        <v>4.4095000000000004</v>
      </c>
      <c r="J19" s="7">
        <v>1049</v>
      </c>
      <c r="K19" s="7">
        <f>I19*J19</f>
        <v>4625.5655000000006</v>
      </c>
      <c r="L19" s="3"/>
      <c r="M19" s="3">
        <v>70.659099999999995</v>
      </c>
      <c r="N19" s="3" t="s">
        <v>170</v>
      </c>
      <c r="O19" s="3">
        <v>9.9228000000000005</v>
      </c>
      <c r="P19" s="7">
        <v>196</v>
      </c>
      <c r="Q19" s="7">
        <f>O19*P19</f>
        <v>1944.8688000000002</v>
      </c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s="4" customFormat="1" x14ac:dyDescent="0.25">
      <c r="A20" s="3"/>
      <c r="B20" s="3" t="s">
        <v>567</v>
      </c>
      <c r="C20" s="3"/>
      <c r="D20" s="3"/>
      <c r="E20" s="12"/>
      <c r="F20" s="12"/>
      <c r="G20" s="3"/>
      <c r="H20" s="3" t="s">
        <v>176</v>
      </c>
      <c r="I20" s="3">
        <v>1.0699999999999999E-2</v>
      </c>
      <c r="J20" s="7">
        <v>883</v>
      </c>
      <c r="K20" s="7">
        <f t="shared" ref="K20:K21" si="3">I20*J20</f>
        <v>9.4481000000000002</v>
      </c>
      <c r="L20" s="3"/>
      <c r="M20" s="3"/>
      <c r="N20" s="3" t="s">
        <v>160</v>
      </c>
      <c r="O20" s="3">
        <v>0.18060000000000001</v>
      </c>
      <c r="P20" s="7">
        <v>196</v>
      </c>
      <c r="Q20" s="7">
        <f t="shared" ref="Q20:Q24" si="4">O20*P20</f>
        <v>35.397600000000004</v>
      </c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 t="s">
        <v>172</v>
      </c>
      <c r="I21" s="3">
        <v>3.5607000000000002</v>
      </c>
      <c r="J21" s="7">
        <v>745</v>
      </c>
      <c r="K21" s="7">
        <f t="shared" si="3"/>
        <v>2652.7215000000001</v>
      </c>
      <c r="L21" s="3"/>
      <c r="M21" s="3"/>
      <c r="N21" s="3" t="s">
        <v>176</v>
      </c>
      <c r="O21" s="3">
        <v>15.554600000000001</v>
      </c>
      <c r="P21" s="7">
        <v>196</v>
      </c>
      <c r="Q21" s="7">
        <f t="shared" si="4"/>
        <v>3048.7016000000003</v>
      </c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 t="s">
        <v>172</v>
      </c>
      <c r="O22" s="3">
        <v>38.0486</v>
      </c>
      <c r="P22" s="7">
        <v>196</v>
      </c>
      <c r="Q22" s="7">
        <f t="shared" si="4"/>
        <v>7457.5255999999999</v>
      </c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 t="s">
        <v>32</v>
      </c>
      <c r="O23" s="3">
        <v>4.0326000000000004</v>
      </c>
      <c r="P23" s="7">
        <v>196</v>
      </c>
      <c r="Q23" s="7">
        <f t="shared" si="4"/>
        <v>790.38960000000009</v>
      </c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 t="s">
        <v>49</v>
      </c>
      <c r="O24" s="3">
        <v>2.9199000000000002</v>
      </c>
      <c r="P24" s="7">
        <v>196</v>
      </c>
      <c r="Q24" s="7">
        <f t="shared" si="4"/>
        <v>572.30040000000008</v>
      </c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>
        <f>SUM(I19:I21)</f>
        <v>7.9809000000000001</v>
      </c>
      <c r="J25" s="7"/>
      <c r="K25" s="7">
        <f>SUM(K19:K21)</f>
        <v>7287.7350999999999</v>
      </c>
      <c r="L25" s="3"/>
      <c r="M25" s="3"/>
      <c r="N25" s="3"/>
      <c r="O25" s="3">
        <f>SUM(O19:O24)</f>
        <v>70.659099999999995</v>
      </c>
      <c r="P25" s="7"/>
      <c r="Q25" s="7">
        <f>SUM(Q19:Q24)</f>
        <v>13849.183600000002</v>
      </c>
      <c r="R25" s="3"/>
      <c r="S25" s="3"/>
      <c r="T25" s="3"/>
      <c r="U25" s="3"/>
      <c r="V25" s="7"/>
      <c r="W25" s="7"/>
      <c r="X25" s="7"/>
      <c r="Y25" s="7">
        <f>K25+Q25</f>
        <v>21136.918700000002</v>
      </c>
      <c r="Z25" s="12">
        <v>21100</v>
      </c>
      <c r="AA25" s="12">
        <v>19700</v>
      </c>
      <c r="AB25" s="12">
        <f>Z25-AA25</f>
        <v>1400</v>
      </c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 t="s">
        <v>570</v>
      </c>
      <c r="B27" s="3" t="s">
        <v>571</v>
      </c>
      <c r="C27" s="3" t="s">
        <v>245</v>
      </c>
      <c r="D27" s="3">
        <v>160</v>
      </c>
      <c r="E27" s="12">
        <v>157600</v>
      </c>
      <c r="F27" s="12"/>
      <c r="G27" s="3">
        <v>160</v>
      </c>
      <c r="H27" s="3" t="s">
        <v>157</v>
      </c>
      <c r="I27" s="3">
        <v>33.620899999999999</v>
      </c>
      <c r="J27" s="7">
        <v>925</v>
      </c>
      <c r="K27" s="7">
        <f>I27*J27</f>
        <v>31099.3325</v>
      </c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 t="s">
        <v>18</v>
      </c>
      <c r="I28" s="3">
        <v>1.4852000000000001</v>
      </c>
      <c r="J28" s="7">
        <v>1201</v>
      </c>
      <c r="K28" s="7">
        <f t="shared" ref="K28:K32" si="5">I28*J28</f>
        <v>1783.7252000000001</v>
      </c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 t="s">
        <v>160</v>
      </c>
      <c r="I29" s="3">
        <v>18.721399999999999</v>
      </c>
      <c r="J29" s="7">
        <v>1104</v>
      </c>
      <c r="K29" s="7">
        <f t="shared" si="5"/>
        <v>20668.425599999999</v>
      </c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 t="s">
        <v>162</v>
      </c>
      <c r="I30" s="3">
        <v>15.011799999999999</v>
      </c>
      <c r="J30" s="7">
        <v>1049</v>
      </c>
      <c r="K30" s="7">
        <f t="shared" si="5"/>
        <v>15747.378199999999</v>
      </c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 t="s">
        <v>176</v>
      </c>
      <c r="I31" s="3">
        <v>76.245199999999997</v>
      </c>
      <c r="J31" s="7">
        <v>883</v>
      </c>
      <c r="K31" s="7">
        <f t="shared" si="5"/>
        <v>67324.511599999998</v>
      </c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 t="s">
        <v>161</v>
      </c>
      <c r="I32" s="3">
        <v>14.9155</v>
      </c>
      <c r="J32" s="7">
        <v>1228</v>
      </c>
      <c r="K32" s="7">
        <f t="shared" si="5"/>
        <v>18316.234</v>
      </c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>
        <f>SUM(I27:I32)</f>
        <v>160</v>
      </c>
      <c r="J33" s="7"/>
      <c r="K33" s="7">
        <f>SUM(K27:K32)</f>
        <v>154939.60709999999</v>
      </c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>
        <v>154939.60999999999</v>
      </c>
      <c r="Z33" s="12">
        <v>154900</v>
      </c>
      <c r="AA33" s="12">
        <v>157600</v>
      </c>
      <c r="AB33" s="12">
        <f>Z33-AA33</f>
        <v>-2700</v>
      </c>
    </row>
    <row r="34" spans="1:28" x14ac:dyDescent="0.25">
      <c r="A34" s="29"/>
      <c r="B34" s="29"/>
      <c r="C34" s="29"/>
      <c r="D34" s="29"/>
      <c r="E34" s="33"/>
      <c r="F34" s="33"/>
      <c r="G34" s="29"/>
      <c r="H34" s="29"/>
      <c r="I34" s="29"/>
      <c r="J34" s="19"/>
      <c r="K34" s="19"/>
      <c r="L34" s="29"/>
      <c r="M34" s="29"/>
      <c r="N34" s="29"/>
      <c r="O34" s="29"/>
      <c r="P34" s="19"/>
      <c r="Q34" s="19"/>
      <c r="R34" s="29"/>
      <c r="S34" s="29"/>
      <c r="T34" s="29"/>
      <c r="U34" s="29"/>
      <c r="V34" s="19"/>
      <c r="W34" s="19"/>
      <c r="X34" s="19"/>
      <c r="Y34" s="19"/>
      <c r="Z34" s="33"/>
      <c r="AA34" s="33"/>
      <c r="AB34" s="33"/>
    </row>
    <row r="35" spans="1:28" x14ac:dyDescent="0.25">
      <c r="A35" s="3" t="s">
        <v>572</v>
      </c>
      <c r="B35" s="3" t="s">
        <v>573</v>
      </c>
      <c r="C35" s="3" t="s">
        <v>245</v>
      </c>
      <c r="D35" s="3">
        <v>160</v>
      </c>
      <c r="E35" s="12">
        <v>164500</v>
      </c>
      <c r="F35" s="12"/>
      <c r="G35" s="3">
        <v>154.85470000000001</v>
      </c>
      <c r="H35" s="3" t="s">
        <v>157</v>
      </c>
      <c r="I35" s="3">
        <v>20.8263</v>
      </c>
      <c r="J35" s="7">
        <v>925</v>
      </c>
      <c r="K35" s="7">
        <f>I35*J35</f>
        <v>19264.327499999999</v>
      </c>
      <c r="L35" s="3"/>
      <c r="M35" s="3">
        <v>5.1452999999999998</v>
      </c>
      <c r="N35" s="3" t="s">
        <v>179</v>
      </c>
      <c r="O35" s="3">
        <v>0.40620000000000001</v>
      </c>
      <c r="P35" s="7">
        <v>196</v>
      </c>
      <c r="Q35" s="7">
        <f>O35*P35</f>
        <v>79.615200000000002</v>
      </c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18</v>
      </c>
      <c r="I36" s="3">
        <v>11.9537</v>
      </c>
      <c r="J36" s="7">
        <v>1201</v>
      </c>
      <c r="K36" s="7">
        <f t="shared" ref="K36:K41" si="6">I36*J36</f>
        <v>14356.393699999999</v>
      </c>
      <c r="L36" s="3"/>
      <c r="M36" s="3"/>
      <c r="N36" s="3" t="s">
        <v>18</v>
      </c>
      <c r="O36" s="3">
        <v>4.2093999999999996</v>
      </c>
      <c r="P36" s="7">
        <v>196</v>
      </c>
      <c r="Q36" s="7">
        <f t="shared" ref="Q36:Q37" si="7">O36*P36</f>
        <v>825.04239999999993</v>
      </c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176</v>
      </c>
      <c r="I37" s="3">
        <v>24.399899999999999</v>
      </c>
      <c r="J37" s="7">
        <v>883</v>
      </c>
      <c r="K37" s="7">
        <f t="shared" si="6"/>
        <v>21545.111699999998</v>
      </c>
      <c r="L37" s="3"/>
      <c r="M37" s="3"/>
      <c r="N37" s="3" t="s">
        <v>63</v>
      </c>
      <c r="O37" s="3">
        <v>0.52969999999999995</v>
      </c>
      <c r="P37" s="7">
        <v>196</v>
      </c>
      <c r="Q37" s="7">
        <f t="shared" si="7"/>
        <v>103.82119999999999</v>
      </c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172</v>
      </c>
      <c r="I38" s="3">
        <v>17.5502</v>
      </c>
      <c r="J38" s="7">
        <v>745</v>
      </c>
      <c r="K38" s="7">
        <f t="shared" si="6"/>
        <v>13074.898999999999</v>
      </c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161</v>
      </c>
      <c r="I39" s="3">
        <v>68.390100000000004</v>
      </c>
      <c r="J39" s="7">
        <v>1228</v>
      </c>
      <c r="K39" s="7">
        <f t="shared" si="6"/>
        <v>83983.04280000001</v>
      </c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115</v>
      </c>
      <c r="I40" s="3">
        <v>8.0304000000000002</v>
      </c>
      <c r="J40" s="7">
        <v>980</v>
      </c>
      <c r="K40" s="7">
        <f t="shared" si="6"/>
        <v>7869.7920000000004</v>
      </c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274</v>
      </c>
      <c r="I41" s="3">
        <v>3.7040999999999999</v>
      </c>
      <c r="J41" s="7">
        <v>980</v>
      </c>
      <c r="K41" s="7">
        <f t="shared" si="6"/>
        <v>3630.018</v>
      </c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>
        <f>SUM(I35:I41)</f>
        <v>154.85470000000001</v>
      </c>
      <c r="J42" s="7"/>
      <c r="K42" s="7">
        <f>SUM(K35:K41)</f>
        <v>163723.58470000001</v>
      </c>
      <c r="L42" s="3"/>
      <c r="M42" s="3"/>
      <c r="N42" s="3"/>
      <c r="O42" s="3">
        <f>SUM(O35:O37)</f>
        <v>5.1452999999999998</v>
      </c>
      <c r="P42" s="7"/>
      <c r="Q42" s="7">
        <f>SUM(Q35:Q37)</f>
        <v>1008.4787999999999</v>
      </c>
      <c r="R42" s="3"/>
      <c r="S42" s="3"/>
      <c r="T42" s="3"/>
      <c r="U42" s="3"/>
      <c r="V42" s="7"/>
      <c r="W42" s="7"/>
      <c r="X42" s="7"/>
      <c r="Y42" s="7">
        <f>K42+Q42</f>
        <v>164732.06350000002</v>
      </c>
      <c r="Z42" s="12">
        <v>164700</v>
      </c>
      <c r="AA42" s="12">
        <v>164500</v>
      </c>
      <c r="AB42" s="12">
        <f>Z42-AA42</f>
        <v>200</v>
      </c>
    </row>
    <row r="43" spans="1:28" x14ac:dyDescent="0.25">
      <c r="A43" s="29"/>
      <c r="B43" s="29"/>
      <c r="C43" s="29"/>
      <c r="D43" s="29"/>
      <c r="E43" s="33"/>
      <c r="F43" s="33"/>
      <c r="G43" s="29"/>
      <c r="H43" s="29"/>
      <c r="I43" s="29"/>
      <c r="J43" s="19"/>
      <c r="K43" s="19"/>
      <c r="L43" s="29"/>
      <c r="M43" s="29"/>
      <c r="N43" s="29"/>
      <c r="O43" s="29"/>
      <c r="P43" s="19"/>
      <c r="Q43" s="19"/>
      <c r="R43" s="29"/>
      <c r="S43" s="29"/>
      <c r="T43" s="29"/>
      <c r="U43" s="29"/>
      <c r="V43" s="19"/>
      <c r="W43" s="19"/>
      <c r="X43" s="19"/>
      <c r="Y43" s="19"/>
      <c r="Z43" s="33"/>
      <c r="AA43" s="33"/>
      <c r="AB43" s="33"/>
    </row>
    <row r="44" spans="1:28" x14ac:dyDescent="0.25">
      <c r="A44" s="3" t="s">
        <v>574</v>
      </c>
      <c r="B44" s="3" t="s">
        <v>371</v>
      </c>
      <c r="C44" s="3" t="s">
        <v>245</v>
      </c>
      <c r="D44" s="3">
        <v>120</v>
      </c>
      <c r="E44" s="12">
        <v>99800</v>
      </c>
      <c r="F44" s="12"/>
      <c r="G44" s="3">
        <v>119.2842</v>
      </c>
      <c r="H44" s="3" t="s">
        <v>170</v>
      </c>
      <c r="I44" s="3">
        <v>16.363399999999999</v>
      </c>
      <c r="J44" s="7">
        <v>580</v>
      </c>
      <c r="K44" s="7">
        <f>I44*J44</f>
        <v>9490.771999999999</v>
      </c>
      <c r="L44" s="3"/>
      <c r="M44" s="3">
        <v>0.71579999999999999</v>
      </c>
      <c r="N44" s="3" t="s">
        <v>170</v>
      </c>
      <c r="O44" s="3">
        <v>0.48080000000000001</v>
      </c>
      <c r="P44" s="7">
        <v>196</v>
      </c>
      <c r="Q44" s="7">
        <f>O44*P44</f>
        <v>94.236800000000002</v>
      </c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 t="s">
        <v>567</v>
      </c>
      <c r="C45" s="3"/>
      <c r="D45" s="3"/>
      <c r="E45" s="12"/>
      <c r="F45" s="12"/>
      <c r="G45" s="3"/>
      <c r="H45" s="3" t="s">
        <v>160</v>
      </c>
      <c r="I45" s="3">
        <v>2.1627000000000001</v>
      </c>
      <c r="J45" s="7">
        <v>1104</v>
      </c>
      <c r="K45" s="7">
        <f t="shared" ref="K45:K48" si="8">I45*J45</f>
        <v>2387.6208000000001</v>
      </c>
      <c r="L45" s="3"/>
      <c r="M45" s="3"/>
      <c r="N45" s="3" t="s">
        <v>172</v>
      </c>
      <c r="O45" s="3">
        <v>0.23499999999999999</v>
      </c>
      <c r="P45" s="7">
        <v>196</v>
      </c>
      <c r="Q45" s="7">
        <f>O45*P45</f>
        <v>46.059999999999995</v>
      </c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162</v>
      </c>
      <c r="I46" s="3">
        <v>7.7458999999999998</v>
      </c>
      <c r="J46" s="7">
        <v>1049</v>
      </c>
      <c r="K46" s="7">
        <f t="shared" si="8"/>
        <v>8125.4490999999998</v>
      </c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176</v>
      </c>
      <c r="I47" s="3">
        <v>67.975800000000007</v>
      </c>
      <c r="J47" s="7">
        <v>883</v>
      </c>
      <c r="K47" s="7">
        <f t="shared" si="8"/>
        <v>60022.631400000006</v>
      </c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172</v>
      </c>
      <c r="I48" s="3">
        <v>25.0364</v>
      </c>
      <c r="J48" s="7">
        <v>745</v>
      </c>
      <c r="K48" s="7">
        <f t="shared" si="8"/>
        <v>18652.117999999999</v>
      </c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>
        <f>SUM(I44:I48)</f>
        <v>119.28420000000001</v>
      </c>
      <c r="J49" s="7"/>
      <c r="K49" s="7">
        <f>SUM(K44:K48)</f>
        <v>98678.591300000015</v>
      </c>
      <c r="L49" s="3"/>
      <c r="M49" s="3"/>
      <c r="N49" s="3"/>
      <c r="O49" s="3">
        <f>O44+O45</f>
        <v>0.71579999999999999</v>
      </c>
      <c r="P49" s="7"/>
      <c r="Q49" s="7">
        <f>Q44+Q45</f>
        <v>140.29679999999999</v>
      </c>
      <c r="R49" s="3"/>
      <c r="S49" s="3"/>
      <c r="T49" s="3"/>
      <c r="U49" s="3"/>
      <c r="V49" s="7"/>
      <c r="W49" s="7"/>
      <c r="X49" s="7"/>
      <c r="Y49" s="7">
        <f>K49+Q49</f>
        <v>98818.888100000011</v>
      </c>
      <c r="Z49" s="12">
        <v>98800</v>
      </c>
      <c r="AA49" s="12">
        <v>99800</v>
      </c>
      <c r="AB49" s="12">
        <f>Z49-AA49</f>
        <v>-1000</v>
      </c>
    </row>
    <row r="50" spans="1:28" x14ac:dyDescent="0.25">
      <c r="A50" s="29"/>
      <c r="B50" s="29"/>
      <c r="C50" s="29"/>
      <c r="D50" s="29"/>
      <c r="E50" s="33"/>
      <c r="F50" s="33"/>
      <c r="G50" s="29"/>
      <c r="H50" s="29"/>
      <c r="I50" s="29"/>
      <c r="J50" s="19"/>
      <c r="K50" s="19"/>
      <c r="L50" s="29"/>
      <c r="M50" s="29"/>
      <c r="N50" s="29"/>
      <c r="O50" s="29"/>
      <c r="P50" s="19"/>
      <c r="Q50" s="19"/>
      <c r="R50" s="29"/>
      <c r="S50" s="29"/>
      <c r="T50" s="29"/>
      <c r="U50" s="29"/>
      <c r="V50" s="19"/>
      <c r="W50" s="19"/>
      <c r="X50" s="19"/>
      <c r="Y50" s="19"/>
      <c r="Z50" s="33"/>
      <c r="AA50" s="33"/>
      <c r="AB50" s="33"/>
    </row>
    <row r="51" spans="1:28" x14ac:dyDescent="0.25">
      <c r="A51" s="3" t="s">
        <v>575</v>
      </c>
      <c r="B51" s="3" t="s">
        <v>576</v>
      </c>
      <c r="C51" s="3" t="s">
        <v>245</v>
      </c>
      <c r="D51" s="3">
        <v>40</v>
      </c>
      <c r="E51" s="12">
        <v>13300</v>
      </c>
      <c r="F51" s="12"/>
      <c r="G51" s="3">
        <v>9.4507999999999992</v>
      </c>
      <c r="H51" s="3" t="s">
        <v>170</v>
      </c>
      <c r="I51" s="3">
        <v>0.73199999999999998</v>
      </c>
      <c r="J51" s="7">
        <v>580</v>
      </c>
      <c r="K51" s="7">
        <f>I51*J51</f>
        <v>424.56</v>
      </c>
      <c r="L51" s="3"/>
      <c r="M51" s="3">
        <v>30.549199999999999</v>
      </c>
      <c r="N51" s="3" t="s">
        <v>170</v>
      </c>
      <c r="O51" s="3">
        <v>0.94179999999999997</v>
      </c>
      <c r="P51" s="7">
        <v>196</v>
      </c>
      <c r="Q51" s="7">
        <f>O51*P51</f>
        <v>184.59279999999998</v>
      </c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 t="s">
        <v>567</v>
      </c>
      <c r="C52" s="3"/>
      <c r="D52" s="3"/>
      <c r="E52" s="12"/>
      <c r="F52" s="12"/>
      <c r="G52" s="3"/>
      <c r="H52" s="3" t="s">
        <v>160</v>
      </c>
      <c r="I52" s="3">
        <v>1.5347</v>
      </c>
      <c r="J52" s="7">
        <v>1104</v>
      </c>
      <c r="K52" s="7">
        <f t="shared" ref="K52:K54" si="9">I52*J52</f>
        <v>1694.3088</v>
      </c>
      <c r="L52" s="3"/>
      <c r="M52" s="3"/>
      <c r="N52" s="3" t="s">
        <v>160</v>
      </c>
      <c r="O52" s="3">
        <v>7.7641999999999998</v>
      </c>
      <c r="P52" s="7">
        <v>196</v>
      </c>
      <c r="Q52" s="7">
        <f t="shared" ref="Q52:Q54" si="10">O52*P52</f>
        <v>1521.7831999999999</v>
      </c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 t="s">
        <v>176</v>
      </c>
      <c r="I53" s="3">
        <v>3.0689000000000002</v>
      </c>
      <c r="J53" s="7">
        <v>883</v>
      </c>
      <c r="K53" s="7">
        <f t="shared" si="9"/>
        <v>2709.8387000000002</v>
      </c>
      <c r="L53" s="3"/>
      <c r="M53" s="3"/>
      <c r="N53" s="3" t="s">
        <v>176</v>
      </c>
      <c r="O53" s="3">
        <v>10.2598</v>
      </c>
      <c r="P53" s="7">
        <v>196</v>
      </c>
      <c r="Q53" s="7">
        <f t="shared" si="10"/>
        <v>2010.9208000000001</v>
      </c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 t="s">
        <v>172</v>
      </c>
      <c r="I54" s="3">
        <v>4.1151999999999997</v>
      </c>
      <c r="J54" s="7">
        <v>745</v>
      </c>
      <c r="K54" s="7">
        <f t="shared" si="9"/>
        <v>3065.8239999999996</v>
      </c>
      <c r="L54" s="3"/>
      <c r="M54" s="3"/>
      <c r="N54" s="3" t="s">
        <v>172</v>
      </c>
      <c r="O54" s="3">
        <v>11.583399999999999</v>
      </c>
      <c r="P54" s="7">
        <v>196</v>
      </c>
      <c r="Q54" s="7">
        <f t="shared" si="10"/>
        <v>2270.3463999999999</v>
      </c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>
        <f>SUM(I51:I54)</f>
        <v>9.450800000000001</v>
      </c>
      <c r="J55" s="7"/>
      <c r="K55" s="7">
        <f>SUM(K51:K54)</f>
        <v>7894.5315000000001</v>
      </c>
      <c r="L55" s="3"/>
      <c r="M55" s="3"/>
      <c r="N55" s="3"/>
      <c r="O55" s="3">
        <f>SUM(O51:O54)</f>
        <v>30.549199999999999</v>
      </c>
      <c r="P55" s="7"/>
      <c r="Q55" s="7">
        <f>SUM(Q51:Q54)</f>
        <v>5987.6432000000004</v>
      </c>
      <c r="R55" s="3"/>
      <c r="S55" s="3"/>
      <c r="T55" s="3"/>
      <c r="U55" s="3"/>
      <c r="V55" s="7"/>
      <c r="W55" s="7"/>
      <c r="X55" s="7"/>
      <c r="Y55" s="7">
        <f>K55+Q55</f>
        <v>13882.1747</v>
      </c>
      <c r="Z55" s="12">
        <v>13900</v>
      </c>
      <c r="AA55" s="12">
        <v>13300</v>
      </c>
      <c r="AB55" s="12">
        <f>Z55-AA55</f>
        <v>600</v>
      </c>
    </row>
    <row r="56" spans="1:28" x14ac:dyDescent="0.25">
      <c r="A56" s="29"/>
      <c r="B56" s="29"/>
      <c r="C56" s="29"/>
      <c r="D56" s="29"/>
      <c r="E56" s="33"/>
      <c r="F56" s="33"/>
      <c r="G56" s="29"/>
      <c r="H56" s="29"/>
      <c r="I56" s="29"/>
      <c r="J56" s="19"/>
      <c r="K56" s="19"/>
      <c r="L56" s="29"/>
      <c r="M56" s="29"/>
      <c r="N56" s="29"/>
      <c r="O56" s="29"/>
      <c r="P56" s="19"/>
      <c r="Q56" s="19"/>
      <c r="R56" s="29"/>
      <c r="S56" s="29"/>
      <c r="T56" s="29"/>
      <c r="U56" s="29"/>
      <c r="V56" s="19"/>
      <c r="W56" s="19"/>
      <c r="X56" s="19"/>
      <c r="Y56" s="19"/>
      <c r="Z56" s="33"/>
      <c r="AA56" s="33"/>
      <c r="AB56" s="33"/>
    </row>
    <row r="57" spans="1:28" x14ac:dyDescent="0.25">
      <c r="A57" s="3" t="s">
        <v>577</v>
      </c>
      <c r="B57" s="3" t="s">
        <v>578</v>
      </c>
      <c r="C57" s="3" t="s">
        <v>245</v>
      </c>
      <c r="D57" s="3">
        <v>160</v>
      </c>
      <c r="E57" s="12">
        <v>136900</v>
      </c>
      <c r="F57" s="12"/>
      <c r="G57" s="3">
        <v>159.14099999999999</v>
      </c>
      <c r="H57" s="3" t="s">
        <v>170</v>
      </c>
      <c r="I57" s="3">
        <v>40.331099999999999</v>
      </c>
      <c r="J57" s="7">
        <v>580</v>
      </c>
      <c r="K57" s="7">
        <f>I57*J57</f>
        <v>23392.038</v>
      </c>
      <c r="L57" s="3"/>
      <c r="M57" s="3">
        <v>0.85899999999999999</v>
      </c>
      <c r="N57" s="3" t="s">
        <v>106</v>
      </c>
      <c r="O57" s="3">
        <v>0.56010000000000004</v>
      </c>
      <c r="P57" s="7">
        <v>196</v>
      </c>
      <c r="Q57" s="7">
        <f>O57*P57</f>
        <v>109.7796</v>
      </c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 t="s">
        <v>18</v>
      </c>
      <c r="I58" s="3">
        <v>6.6135999999999999</v>
      </c>
      <c r="J58" s="7">
        <v>1201</v>
      </c>
      <c r="K58" s="7">
        <f t="shared" ref="K58:K62" si="11">I58*J58</f>
        <v>7942.9336000000003</v>
      </c>
      <c r="L58" s="3"/>
      <c r="M58" s="3"/>
      <c r="N58" s="3" t="s">
        <v>160</v>
      </c>
      <c r="O58" s="3">
        <v>0.2989</v>
      </c>
      <c r="P58" s="7">
        <v>196</v>
      </c>
      <c r="Q58" s="7">
        <f>O58*P58</f>
        <v>58.584400000000002</v>
      </c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 t="s">
        <v>106</v>
      </c>
      <c r="I59" s="3">
        <v>1.0431999999999999</v>
      </c>
      <c r="J59" s="7">
        <v>704</v>
      </c>
      <c r="K59" s="7">
        <f t="shared" si="11"/>
        <v>734.41279999999995</v>
      </c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 t="s">
        <v>160</v>
      </c>
      <c r="I60" s="3">
        <v>25.8215</v>
      </c>
      <c r="J60" s="7">
        <v>1104</v>
      </c>
      <c r="K60" s="7">
        <f t="shared" si="11"/>
        <v>28506.936000000002</v>
      </c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 t="s">
        <v>176</v>
      </c>
      <c r="I61" s="3">
        <v>70.794300000000007</v>
      </c>
      <c r="J61" s="7">
        <v>883</v>
      </c>
      <c r="K61" s="7">
        <f t="shared" si="11"/>
        <v>62511.366900000008</v>
      </c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 t="s">
        <v>172</v>
      </c>
      <c r="I62" s="3">
        <v>14.5373</v>
      </c>
      <c r="J62" s="7">
        <v>745</v>
      </c>
      <c r="K62" s="7">
        <f t="shared" si="11"/>
        <v>10830.288500000001</v>
      </c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>
        <f>SUM(I57:I62)</f>
        <v>159.14099999999999</v>
      </c>
      <c r="J63" s="7"/>
      <c r="K63" s="7">
        <f>SUM(K57:K62)</f>
        <v>133917.97580000001</v>
      </c>
      <c r="L63" s="3"/>
      <c r="M63" s="3"/>
      <c r="N63" s="3"/>
      <c r="O63" s="3">
        <f>O57+O58</f>
        <v>0.85899999999999999</v>
      </c>
      <c r="P63" s="7"/>
      <c r="Q63" s="7">
        <f>Q57+Q58</f>
        <v>168.364</v>
      </c>
      <c r="R63" s="3"/>
      <c r="S63" s="3"/>
      <c r="T63" s="3"/>
      <c r="U63" s="3"/>
      <c r="V63" s="7"/>
      <c r="W63" s="7"/>
      <c r="X63" s="7"/>
      <c r="Y63" s="7">
        <f>K63+Q63</f>
        <v>134086.33980000002</v>
      </c>
      <c r="Z63" s="12">
        <v>134100</v>
      </c>
      <c r="AA63" s="12">
        <v>136900</v>
      </c>
      <c r="AB63" s="12">
        <f>Z63-AA63</f>
        <v>-2800</v>
      </c>
    </row>
    <row r="64" spans="1:28" x14ac:dyDescent="0.25">
      <c r="A64" s="29"/>
      <c r="B64" s="29"/>
      <c r="C64" s="29"/>
      <c r="D64" s="29"/>
      <c r="E64" s="33"/>
      <c r="F64" s="33"/>
      <c r="G64" s="29"/>
      <c r="H64" s="29"/>
      <c r="I64" s="29"/>
      <c r="J64" s="19"/>
      <c r="K64" s="19"/>
      <c r="L64" s="29"/>
      <c r="M64" s="29"/>
      <c r="N64" s="29"/>
      <c r="O64" s="29"/>
      <c r="P64" s="19"/>
      <c r="Q64" s="19"/>
      <c r="R64" s="29"/>
      <c r="S64" s="29"/>
      <c r="T64" s="29"/>
      <c r="U64" s="29"/>
      <c r="V64" s="19"/>
      <c r="W64" s="19"/>
      <c r="X64" s="19"/>
      <c r="Y64" s="19"/>
      <c r="Z64" s="33"/>
      <c r="AA64" s="33"/>
      <c r="AB64" s="33"/>
    </row>
    <row r="65" spans="1:28" x14ac:dyDescent="0.25">
      <c r="A65" s="3" t="s">
        <v>579</v>
      </c>
      <c r="B65" s="3" t="s">
        <v>580</v>
      </c>
      <c r="C65" s="3" t="s">
        <v>245</v>
      </c>
      <c r="D65" s="3">
        <v>160</v>
      </c>
      <c r="E65" s="12">
        <v>92000</v>
      </c>
      <c r="F65" s="12"/>
      <c r="G65" s="3">
        <v>129.56129999999999</v>
      </c>
      <c r="H65" s="3" t="s">
        <v>170</v>
      </c>
      <c r="I65" s="3">
        <v>0.3256</v>
      </c>
      <c r="J65" s="7">
        <v>580</v>
      </c>
      <c r="K65" s="7">
        <f>I65*J65</f>
        <v>188.84800000000001</v>
      </c>
      <c r="L65" s="3"/>
      <c r="M65" s="3"/>
      <c r="N65" s="3"/>
      <c r="O65" s="3"/>
      <c r="P65" s="7"/>
      <c r="Q65" s="7"/>
      <c r="R65" s="3"/>
      <c r="S65" s="3">
        <v>30.438700000000001</v>
      </c>
      <c r="T65" s="3" t="s">
        <v>18</v>
      </c>
      <c r="U65" s="3">
        <v>6.0808</v>
      </c>
      <c r="V65" s="7">
        <v>96.97</v>
      </c>
      <c r="W65" s="7">
        <f>U65*V65</f>
        <v>589.65517599999998</v>
      </c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 t="s">
        <v>18</v>
      </c>
      <c r="I66" s="3">
        <v>36.837499999999999</v>
      </c>
      <c r="J66" s="7">
        <v>1201</v>
      </c>
      <c r="K66" s="7">
        <f t="shared" ref="K66:K74" si="12">I66*J66</f>
        <v>44241.837500000001</v>
      </c>
      <c r="L66" s="3"/>
      <c r="M66" s="3"/>
      <c r="N66" s="3"/>
      <c r="O66" s="3"/>
      <c r="P66" s="7"/>
      <c r="Q66" s="7"/>
      <c r="R66" s="3"/>
      <c r="S66" s="3"/>
      <c r="T66" s="3" t="s">
        <v>106</v>
      </c>
      <c r="U66" s="3">
        <v>5.8624000000000001</v>
      </c>
      <c r="V66" s="7">
        <v>96.97</v>
      </c>
      <c r="W66" s="7">
        <f t="shared" ref="W66:W69" si="13">U66*V66</f>
        <v>568.47692800000004</v>
      </c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 t="s">
        <v>106</v>
      </c>
      <c r="I67" s="3">
        <v>3.3332999999999999</v>
      </c>
      <c r="J67" s="7">
        <v>704</v>
      </c>
      <c r="K67" s="7">
        <f t="shared" si="12"/>
        <v>2346.6432</v>
      </c>
      <c r="L67" s="3"/>
      <c r="M67" s="3"/>
      <c r="N67" s="3"/>
      <c r="O67" s="3"/>
      <c r="P67" s="7"/>
      <c r="Q67" s="7"/>
      <c r="R67" s="3"/>
      <c r="S67" s="3"/>
      <c r="T67" s="3" t="s">
        <v>160</v>
      </c>
      <c r="U67" s="3">
        <v>6.64</v>
      </c>
      <c r="V67" s="7">
        <v>96.97</v>
      </c>
      <c r="W67" s="7">
        <f t="shared" si="13"/>
        <v>643.88079999999991</v>
      </c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 t="s">
        <v>160</v>
      </c>
      <c r="I68" s="3">
        <v>35.883600000000001</v>
      </c>
      <c r="J68" s="7">
        <v>1104</v>
      </c>
      <c r="K68" s="7">
        <f t="shared" si="12"/>
        <v>39615.494400000003</v>
      </c>
      <c r="L68" s="3"/>
      <c r="M68" s="3"/>
      <c r="N68" s="3"/>
      <c r="O68" s="3"/>
      <c r="P68" s="7"/>
      <c r="Q68" s="7"/>
      <c r="R68" s="3"/>
      <c r="S68" s="3"/>
      <c r="T68" s="3" t="s">
        <v>115</v>
      </c>
      <c r="U68" s="3">
        <v>0.38969999999999999</v>
      </c>
      <c r="V68" s="7">
        <v>96.97</v>
      </c>
      <c r="W68" s="7">
        <f t="shared" si="13"/>
        <v>37.789209</v>
      </c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 t="s">
        <v>176</v>
      </c>
      <c r="I69" s="3">
        <v>31.3033</v>
      </c>
      <c r="J69" s="7">
        <v>883</v>
      </c>
      <c r="K69" s="7">
        <f t="shared" si="12"/>
        <v>27640.813900000001</v>
      </c>
      <c r="L69" s="3"/>
      <c r="M69" s="3"/>
      <c r="N69" s="3"/>
      <c r="O69" s="3"/>
      <c r="P69" s="7"/>
      <c r="Q69" s="7"/>
      <c r="R69" s="3"/>
      <c r="S69" s="3"/>
      <c r="T69" s="3" t="s">
        <v>63</v>
      </c>
      <c r="U69" s="3">
        <v>11.4658</v>
      </c>
      <c r="V69" s="7">
        <v>96.97</v>
      </c>
      <c r="W69" s="7">
        <f t="shared" si="13"/>
        <v>1111.838626</v>
      </c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 t="s">
        <v>172</v>
      </c>
      <c r="I70" s="3">
        <v>1.5688</v>
      </c>
      <c r="J70" s="7">
        <v>745</v>
      </c>
      <c r="K70" s="7">
        <f t="shared" si="12"/>
        <v>1168.7560000000001</v>
      </c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 t="s">
        <v>161</v>
      </c>
      <c r="I71" s="3">
        <v>8.7415000000000003</v>
      </c>
      <c r="J71" s="7">
        <v>1228</v>
      </c>
      <c r="K71" s="7">
        <f t="shared" si="12"/>
        <v>10734.562</v>
      </c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 t="s">
        <v>115</v>
      </c>
      <c r="I72" s="3">
        <v>3.6471</v>
      </c>
      <c r="J72" s="7">
        <v>980</v>
      </c>
      <c r="K72" s="7">
        <f t="shared" si="12"/>
        <v>3574.1579999999999</v>
      </c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 t="s">
        <v>274</v>
      </c>
      <c r="I73" s="3">
        <v>1.2143999999999999</v>
      </c>
      <c r="J73" s="7">
        <v>980</v>
      </c>
      <c r="K73" s="7">
        <f t="shared" si="12"/>
        <v>1190.1119999999999</v>
      </c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 t="s">
        <v>63</v>
      </c>
      <c r="I74" s="3">
        <v>6.7061999999999999</v>
      </c>
      <c r="J74" s="7">
        <v>386</v>
      </c>
      <c r="K74" s="7">
        <f t="shared" si="12"/>
        <v>2588.5931999999998</v>
      </c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>
        <f>SUM(I65:I74)</f>
        <v>129.56129999999999</v>
      </c>
      <c r="J75" s="7"/>
      <c r="K75" s="7">
        <f>SUM(K65:K74)</f>
        <v>133289.81820000001</v>
      </c>
      <c r="L75" s="3"/>
      <c r="M75" s="3"/>
      <c r="N75" s="3"/>
      <c r="O75" s="3"/>
      <c r="P75" s="7"/>
      <c r="Q75" s="7"/>
      <c r="R75" s="3"/>
      <c r="S75" s="3"/>
      <c r="T75" s="3"/>
      <c r="U75" s="3">
        <f>SUM(U65:U69)</f>
        <v>30.438700000000004</v>
      </c>
      <c r="V75" s="7"/>
      <c r="W75" s="7">
        <f>SUM(W65:W69)</f>
        <v>2951.6407389999999</v>
      </c>
      <c r="X75" s="7"/>
      <c r="Y75" s="7">
        <f>K75+W75</f>
        <v>136241.458939</v>
      </c>
      <c r="Z75" s="12">
        <v>136200</v>
      </c>
      <c r="AA75" s="12">
        <v>92000</v>
      </c>
      <c r="AB75" s="12">
        <f>Z75-AA75</f>
        <v>44200</v>
      </c>
    </row>
    <row r="76" spans="1:28" x14ac:dyDescent="0.25">
      <c r="A76" s="29"/>
      <c r="B76" s="29"/>
      <c r="C76" s="29"/>
      <c r="D76" s="29"/>
      <c r="E76" s="33"/>
      <c r="F76" s="33"/>
      <c r="G76" s="29"/>
      <c r="H76" s="29"/>
      <c r="I76" s="29"/>
      <c r="J76" s="19"/>
      <c r="K76" s="19"/>
      <c r="L76" s="29"/>
      <c r="M76" s="29"/>
      <c r="N76" s="29"/>
      <c r="O76" s="29"/>
      <c r="P76" s="19"/>
      <c r="Q76" s="19"/>
      <c r="R76" s="29"/>
      <c r="S76" s="29"/>
      <c r="T76" s="29"/>
      <c r="U76" s="29"/>
      <c r="V76" s="19"/>
      <c r="W76" s="19"/>
      <c r="X76" s="19"/>
      <c r="Y76" s="19"/>
      <c r="Z76" s="33"/>
      <c r="AA76" s="33"/>
      <c r="AB76" s="33"/>
    </row>
    <row r="77" spans="1:28" x14ac:dyDescent="0.25">
      <c r="A77" s="3" t="s">
        <v>581</v>
      </c>
      <c r="B77" s="3" t="s">
        <v>582</v>
      </c>
      <c r="C77" s="3" t="s">
        <v>245</v>
      </c>
      <c r="D77" s="3">
        <v>160</v>
      </c>
      <c r="E77" s="12">
        <v>95300</v>
      </c>
      <c r="F77" s="12"/>
      <c r="G77" s="3">
        <v>33.853400000000001</v>
      </c>
      <c r="H77" s="3" t="s">
        <v>160</v>
      </c>
      <c r="I77" s="3">
        <v>7.1870000000000003</v>
      </c>
      <c r="J77" s="7">
        <v>1104</v>
      </c>
      <c r="K77" s="7">
        <f>I77*J77</f>
        <v>7934.4480000000003</v>
      </c>
      <c r="L77" s="3"/>
      <c r="M77" s="3">
        <v>36.984200000000001</v>
      </c>
      <c r="N77" s="3" t="s">
        <v>18</v>
      </c>
      <c r="O77" s="3">
        <v>28.6691</v>
      </c>
      <c r="P77" s="7">
        <v>196</v>
      </c>
      <c r="Q77" s="7">
        <f>O77*P77</f>
        <v>5619.1436000000003</v>
      </c>
      <c r="R77" s="3"/>
      <c r="S77" s="3">
        <v>89.162400000000005</v>
      </c>
      <c r="T77" s="3" t="s">
        <v>18</v>
      </c>
      <c r="U77" s="3">
        <v>6.6590999999999996</v>
      </c>
      <c r="V77" s="7">
        <v>96.97</v>
      </c>
      <c r="W77" s="7">
        <f>U77*V77</f>
        <v>645.7329269999999</v>
      </c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 t="s">
        <v>162</v>
      </c>
      <c r="I78" s="3">
        <v>0.74709999999999999</v>
      </c>
      <c r="J78" s="7">
        <v>1049</v>
      </c>
      <c r="K78" s="7">
        <f t="shared" ref="K78:K83" si="14">I78*J78</f>
        <v>783.7079</v>
      </c>
      <c r="L78" s="3"/>
      <c r="M78" s="3"/>
      <c r="N78" s="3" t="s">
        <v>106</v>
      </c>
      <c r="O78" s="3">
        <v>4.0759999999999996</v>
      </c>
      <c r="P78" s="7">
        <v>196</v>
      </c>
      <c r="Q78" s="7">
        <f t="shared" ref="Q78:Q81" si="15">O78*P78</f>
        <v>798.89599999999996</v>
      </c>
      <c r="R78" s="3"/>
      <c r="S78" s="3"/>
      <c r="T78" s="3" t="s">
        <v>106</v>
      </c>
      <c r="U78" s="3">
        <v>16.8323</v>
      </c>
      <c r="V78" s="7">
        <v>96.97</v>
      </c>
      <c r="W78" s="7">
        <f t="shared" ref="W78:W86" si="16">U78*V78</f>
        <v>1632.2281310000001</v>
      </c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 t="s">
        <v>176</v>
      </c>
      <c r="I79" s="3">
        <v>3.0920000000000001</v>
      </c>
      <c r="J79" s="7">
        <v>883</v>
      </c>
      <c r="K79" s="7">
        <f t="shared" si="14"/>
        <v>2730.2359999999999</v>
      </c>
      <c r="L79" s="3"/>
      <c r="M79" s="3"/>
      <c r="N79" s="3" t="s">
        <v>161</v>
      </c>
      <c r="O79" s="3">
        <v>3.3677999999999999</v>
      </c>
      <c r="P79" s="7">
        <v>196</v>
      </c>
      <c r="Q79" s="7">
        <f t="shared" si="15"/>
        <v>660.08879999999999</v>
      </c>
      <c r="R79" s="3"/>
      <c r="S79" s="3"/>
      <c r="T79" s="3" t="s">
        <v>160</v>
      </c>
      <c r="U79" s="3">
        <v>0.47670000000000001</v>
      </c>
      <c r="V79" s="7">
        <v>96.97</v>
      </c>
      <c r="W79" s="7">
        <f t="shared" si="16"/>
        <v>46.225599000000003</v>
      </c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 t="s">
        <v>161</v>
      </c>
      <c r="I80" s="3">
        <v>20.804600000000001</v>
      </c>
      <c r="J80" s="7">
        <v>1228</v>
      </c>
      <c r="K80" s="7">
        <f t="shared" si="14"/>
        <v>25548.0488</v>
      </c>
      <c r="L80" s="3"/>
      <c r="M80" s="3"/>
      <c r="N80" s="3" t="s">
        <v>63</v>
      </c>
      <c r="O80" s="3">
        <v>0.1137</v>
      </c>
      <c r="P80" s="7">
        <v>196</v>
      </c>
      <c r="Q80" s="7">
        <f t="shared" si="15"/>
        <v>22.2852</v>
      </c>
      <c r="R80" s="3"/>
      <c r="S80" s="3"/>
      <c r="T80" s="3" t="s">
        <v>162</v>
      </c>
      <c r="U80" s="3">
        <v>1.06E-2</v>
      </c>
      <c r="V80" s="7">
        <v>96.97</v>
      </c>
      <c r="W80" s="7">
        <f t="shared" si="16"/>
        <v>1.027882</v>
      </c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 t="s">
        <v>454</v>
      </c>
      <c r="I81" s="3">
        <v>1.0773999999999999</v>
      </c>
      <c r="J81" s="7">
        <v>455</v>
      </c>
      <c r="K81" s="7">
        <f t="shared" si="14"/>
        <v>490.21699999999998</v>
      </c>
      <c r="L81" s="3"/>
      <c r="M81" s="3"/>
      <c r="N81" s="3" t="s">
        <v>560</v>
      </c>
      <c r="O81" s="3">
        <v>0.75760000000000005</v>
      </c>
      <c r="P81" s="7">
        <v>196</v>
      </c>
      <c r="Q81" s="7">
        <f t="shared" si="15"/>
        <v>148.4896</v>
      </c>
      <c r="R81" s="3"/>
      <c r="S81" s="3"/>
      <c r="T81" s="3" t="s">
        <v>176</v>
      </c>
      <c r="U81" s="3">
        <v>1.4931000000000001</v>
      </c>
      <c r="V81" s="7">
        <v>96.97</v>
      </c>
      <c r="W81" s="7">
        <f t="shared" si="16"/>
        <v>144.78590700000001</v>
      </c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 t="s">
        <v>31</v>
      </c>
      <c r="I82" s="3">
        <v>0.59019999999999995</v>
      </c>
      <c r="J82" s="7">
        <v>787</v>
      </c>
      <c r="K82" s="7">
        <f t="shared" si="14"/>
        <v>464.48739999999998</v>
      </c>
      <c r="L82" s="3"/>
      <c r="M82" s="3"/>
      <c r="N82" s="3"/>
      <c r="O82" s="3"/>
      <c r="P82" s="7"/>
      <c r="Q82" s="7"/>
      <c r="R82" s="3"/>
      <c r="S82" s="3"/>
      <c r="T82" s="3" t="s">
        <v>161</v>
      </c>
      <c r="U82" s="3">
        <v>6.1664000000000003</v>
      </c>
      <c r="V82" s="7">
        <v>96.97</v>
      </c>
      <c r="W82" s="7">
        <f t="shared" si="16"/>
        <v>597.95580800000005</v>
      </c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 t="s">
        <v>63</v>
      </c>
      <c r="I83" s="3">
        <v>0.35510000000000003</v>
      </c>
      <c r="J83" s="7">
        <v>386</v>
      </c>
      <c r="K83" s="7">
        <f t="shared" si="14"/>
        <v>137.0686</v>
      </c>
      <c r="L83" s="3"/>
      <c r="M83" s="3"/>
      <c r="N83" s="3"/>
      <c r="O83" s="3"/>
      <c r="P83" s="7"/>
      <c r="Q83" s="7"/>
      <c r="R83" s="3"/>
      <c r="S83" s="3"/>
      <c r="T83" s="3" t="s">
        <v>454</v>
      </c>
      <c r="U83" s="3">
        <v>1.7658</v>
      </c>
      <c r="V83" s="7">
        <v>96.97</v>
      </c>
      <c r="W83" s="7">
        <f t="shared" si="16"/>
        <v>171.229626</v>
      </c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 t="s">
        <v>31</v>
      </c>
      <c r="U84" s="3">
        <v>6.3722000000000003</v>
      </c>
      <c r="V84" s="7">
        <v>96.97</v>
      </c>
      <c r="W84" s="7">
        <f t="shared" si="16"/>
        <v>617.91223400000001</v>
      </c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 t="s">
        <v>63</v>
      </c>
      <c r="U85" s="3">
        <v>49.110100000000003</v>
      </c>
      <c r="V85" s="7">
        <v>96.97</v>
      </c>
      <c r="W85" s="7">
        <f t="shared" si="16"/>
        <v>4762.2063969999999</v>
      </c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 t="s">
        <v>560</v>
      </c>
      <c r="U86" s="3">
        <v>0.27610000000000001</v>
      </c>
      <c r="V86" s="7">
        <v>96.97</v>
      </c>
      <c r="W86" s="7">
        <f t="shared" si="16"/>
        <v>26.773417000000002</v>
      </c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>
        <f>SUM(I77:I83)</f>
        <v>33.853400000000001</v>
      </c>
      <c r="J87" s="7"/>
      <c r="K87" s="7">
        <f>SUM(K77:K83)</f>
        <v>38088.213699999993</v>
      </c>
      <c r="L87" s="3"/>
      <c r="M87" s="3"/>
      <c r="N87" s="3"/>
      <c r="O87" s="3">
        <f>SUM(O77:O81)</f>
        <v>36.984200000000001</v>
      </c>
      <c r="P87" s="7"/>
      <c r="Q87" s="7">
        <f>SUM(Q77:Q81)</f>
        <v>7248.9031999999997</v>
      </c>
      <c r="R87" s="3"/>
      <c r="S87" s="3"/>
      <c r="T87" s="3"/>
      <c r="U87" s="3">
        <f>SUM(U77:U86)</f>
        <v>89.162400000000005</v>
      </c>
      <c r="V87" s="7"/>
      <c r="W87" s="7">
        <f>SUM(W77:W86)</f>
        <v>8646.0779279999988</v>
      </c>
      <c r="X87" s="7"/>
      <c r="Y87" s="7">
        <f>K87+Q87+W87</f>
        <v>53983.194827999992</v>
      </c>
      <c r="Z87" s="12">
        <v>54000</v>
      </c>
      <c r="AA87" s="12">
        <v>95300</v>
      </c>
      <c r="AB87" s="12">
        <f>Z87-AA87</f>
        <v>-41300</v>
      </c>
    </row>
    <row r="88" spans="1:28" x14ac:dyDescent="0.25">
      <c r="A88" s="29"/>
      <c r="B88" s="29"/>
      <c r="C88" s="29"/>
      <c r="D88" s="29"/>
      <c r="E88" s="33"/>
      <c r="F88" s="33"/>
      <c r="G88" s="29"/>
      <c r="H88" s="29"/>
      <c r="I88" s="29"/>
      <c r="J88" s="19"/>
      <c r="K88" s="19"/>
      <c r="L88" s="29"/>
      <c r="M88" s="29"/>
      <c r="N88" s="29"/>
      <c r="O88" s="29"/>
      <c r="P88" s="19"/>
      <c r="Q88" s="19"/>
      <c r="R88" s="29"/>
      <c r="S88" s="29"/>
      <c r="T88" s="29"/>
      <c r="U88" s="29"/>
      <c r="V88" s="19"/>
      <c r="W88" s="19"/>
      <c r="X88" s="19"/>
      <c r="Y88" s="19"/>
      <c r="Z88" s="33"/>
      <c r="AA88" s="33"/>
      <c r="AB88" s="33"/>
    </row>
    <row r="89" spans="1:28" x14ac:dyDescent="0.25">
      <c r="A89" s="3" t="s">
        <v>583</v>
      </c>
      <c r="B89" s="3" t="s">
        <v>584</v>
      </c>
      <c r="C89" s="3" t="s">
        <v>245</v>
      </c>
      <c r="D89" s="3">
        <v>160</v>
      </c>
      <c r="E89" s="12">
        <v>148300</v>
      </c>
      <c r="F89" s="12"/>
      <c r="G89" s="3">
        <v>143.8913</v>
      </c>
      <c r="H89" s="3" t="s">
        <v>170</v>
      </c>
      <c r="I89" s="3">
        <v>1.07</v>
      </c>
      <c r="J89" s="7">
        <v>580</v>
      </c>
      <c r="K89" s="7">
        <f>I89*J89</f>
        <v>620.6</v>
      </c>
      <c r="L89" s="3"/>
      <c r="M89" s="3"/>
      <c r="N89" s="3"/>
      <c r="O89" s="3"/>
      <c r="P89" s="7"/>
      <c r="Q89" s="7"/>
      <c r="R89" s="3"/>
      <c r="S89" s="3">
        <v>16.108699999999999</v>
      </c>
      <c r="T89" s="3" t="s">
        <v>170</v>
      </c>
      <c r="U89" s="3">
        <v>7.2533000000000003</v>
      </c>
      <c r="V89" s="7">
        <v>96.97</v>
      </c>
      <c r="W89" s="7">
        <f>U89*V89</f>
        <v>703.35250100000007</v>
      </c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 t="s">
        <v>18</v>
      </c>
      <c r="I90" s="3">
        <v>32.021999999999998</v>
      </c>
      <c r="J90" s="7">
        <v>1201</v>
      </c>
      <c r="K90" s="7">
        <f t="shared" ref="K90:K96" si="17">I90*J90</f>
        <v>38458.421999999999</v>
      </c>
      <c r="L90" s="3"/>
      <c r="M90" s="3"/>
      <c r="N90" s="3"/>
      <c r="O90" s="3"/>
      <c r="P90" s="7"/>
      <c r="Q90" s="7"/>
      <c r="R90" s="3"/>
      <c r="S90" s="3"/>
      <c r="T90" s="3" t="s">
        <v>18</v>
      </c>
      <c r="U90" s="3">
        <v>0.25950000000000001</v>
      </c>
      <c r="V90" s="7">
        <v>96.97</v>
      </c>
      <c r="W90" s="7">
        <f t="shared" ref="W90:W95" si="18">U90*V90</f>
        <v>25.163715</v>
      </c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 t="s">
        <v>160</v>
      </c>
      <c r="I91" s="3">
        <v>41.363300000000002</v>
      </c>
      <c r="J91" s="7">
        <v>1104</v>
      </c>
      <c r="K91" s="7">
        <f t="shared" si="17"/>
        <v>45665.083200000001</v>
      </c>
      <c r="L91" s="3"/>
      <c r="M91" s="3"/>
      <c r="N91" s="3"/>
      <c r="O91" s="3"/>
      <c r="P91" s="7"/>
      <c r="Q91" s="7"/>
      <c r="R91" s="3"/>
      <c r="S91" s="3"/>
      <c r="T91" s="3" t="s">
        <v>106</v>
      </c>
      <c r="U91" s="3">
        <v>2.9066999999999998</v>
      </c>
      <c r="V91" s="7">
        <v>96.97</v>
      </c>
      <c r="W91" s="7">
        <f t="shared" si="18"/>
        <v>281.86269899999996</v>
      </c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 t="s">
        <v>162</v>
      </c>
      <c r="I92" s="3">
        <v>8.0418000000000003</v>
      </c>
      <c r="J92" s="7">
        <v>1049</v>
      </c>
      <c r="K92" s="7">
        <f t="shared" si="17"/>
        <v>8435.8482000000004</v>
      </c>
      <c r="L92" s="3"/>
      <c r="M92" s="3"/>
      <c r="N92" s="3"/>
      <c r="O92" s="3"/>
      <c r="P92" s="7"/>
      <c r="Q92" s="7"/>
      <c r="R92" s="3"/>
      <c r="S92" s="3"/>
      <c r="T92" s="3" t="s">
        <v>160</v>
      </c>
      <c r="U92" s="3">
        <v>0.2949</v>
      </c>
      <c r="V92" s="7">
        <v>96.97</v>
      </c>
      <c r="W92" s="7">
        <f t="shared" si="18"/>
        <v>28.596453</v>
      </c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 t="s">
        <v>176</v>
      </c>
      <c r="I93" s="3">
        <v>46.962600000000002</v>
      </c>
      <c r="J93" s="7">
        <v>883</v>
      </c>
      <c r="K93" s="7">
        <f t="shared" si="17"/>
        <v>41467.9758</v>
      </c>
      <c r="L93" s="3"/>
      <c r="M93" s="3"/>
      <c r="N93" s="3"/>
      <c r="O93" s="3"/>
      <c r="P93" s="7"/>
      <c r="Q93" s="7"/>
      <c r="R93" s="3"/>
      <c r="S93" s="3"/>
      <c r="T93" s="3" t="s">
        <v>162</v>
      </c>
      <c r="U93" s="3">
        <v>0.83599999999999997</v>
      </c>
      <c r="V93" s="7">
        <v>96.97</v>
      </c>
      <c r="W93" s="7">
        <f t="shared" si="18"/>
        <v>81.066919999999996</v>
      </c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 t="s">
        <v>172</v>
      </c>
      <c r="I94" s="3">
        <v>10.125299999999999</v>
      </c>
      <c r="J94" s="7">
        <v>745</v>
      </c>
      <c r="K94" s="7">
        <f t="shared" si="17"/>
        <v>7543.3484999999991</v>
      </c>
      <c r="L94" s="3"/>
      <c r="M94" s="3"/>
      <c r="N94" s="3"/>
      <c r="O94" s="3"/>
      <c r="P94" s="7"/>
      <c r="Q94" s="7"/>
      <c r="R94" s="3"/>
      <c r="S94" s="3"/>
      <c r="T94" s="3" t="s">
        <v>176</v>
      </c>
      <c r="U94" s="3">
        <v>4.0769000000000002</v>
      </c>
      <c r="V94" s="7">
        <v>96.97</v>
      </c>
      <c r="W94" s="7">
        <f t="shared" si="18"/>
        <v>395.33699300000001</v>
      </c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 t="s">
        <v>161</v>
      </c>
      <c r="I95" s="3">
        <v>5.5E-2</v>
      </c>
      <c r="J95" s="7">
        <v>1228</v>
      </c>
      <c r="K95" s="7">
        <f t="shared" si="17"/>
        <v>67.540000000000006</v>
      </c>
      <c r="L95" s="3"/>
      <c r="M95" s="3"/>
      <c r="N95" s="3"/>
      <c r="O95" s="3"/>
      <c r="P95" s="7"/>
      <c r="Q95" s="7"/>
      <c r="R95" s="3"/>
      <c r="S95" s="3"/>
      <c r="T95" s="3" t="s">
        <v>172</v>
      </c>
      <c r="U95" s="3">
        <v>0.48139999999999999</v>
      </c>
      <c r="V95" s="7">
        <v>96.97</v>
      </c>
      <c r="W95" s="7">
        <f t="shared" si="18"/>
        <v>46.681357999999996</v>
      </c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 t="s">
        <v>16</v>
      </c>
      <c r="I96" s="3">
        <v>4.2512999999999996</v>
      </c>
      <c r="J96" s="7">
        <v>1118</v>
      </c>
      <c r="K96" s="7">
        <f t="shared" si="17"/>
        <v>4752.9533999999994</v>
      </c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>
        <f>SUM(I89:I96)</f>
        <v>143.8913</v>
      </c>
      <c r="J97" s="7"/>
      <c r="K97" s="7">
        <f>SUM(K89:K96)</f>
        <v>147011.77110000001</v>
      </c>
      <c r="L97" s="3"/>
      <c r="M97" s="3"/>
      <c r="N97" s="3"/>
      <c r="O97" s="3"/>
      <c r="P97" s="7"/>
      <c r="Q97" s="7"/>
      <c r="R97" s="3"/>
      <c r="S97" s="3"/>
      <c r="T97" s="3"/>
      <c r="U97" s="3">
        <f>SUM(U89:U95)</f>
        <v>16.108699999999999</v>
      </c>
      <c r="V97" s="7"/>
      <c r="W97" s="7">
        <f>SUM(W89:W95)</f>
        <v>1562.060639</v>
      </c>
      <c r="X97" s="7"/>
      <c r="Y97" s="7">
        <f>K97+W97</f>
        <v>148573.83173900002</v>
      </c>
      <c r="Z97" s="12">
        <v>148600</v>
      </c>
      <c r="AA97" s="12">
        <v>148300</v>
      </c>
      <c r="AB97" s="12">
        <f>Z97-AA97</f>
        <v>300</v>
      </c>
    </row>
    <row r="98" spans="1:28" x14ac:dyDescent="0.25">
      <c r="A98" s="29"/>
      <c r="B98" s="29"/>
      <c r="C98" s="29"/>
      <c r="D98" s="29"/>
      <c r="E98" s="33"/>
      <c r="F98" s="33"/>
      <c r="G98" s="29"/>
      <c r="H98" s="29"/>
      <c r="I98" s="29"/>
      <c r="J98" s="19"/>
      <c r="K98" s="19"/>
      <c r="L98" s="29"/>
      <c r="M98" s="29"/>
      <c r="N98" s="29"/>
      <c r="O98" s="29"/>
      <c r="P98" s="19"/>
      <c r="Q98" s="19"/>
      <c r="R98" s="29"/>
      <c r="S98" s="29"/>
      <c r="T98" s="29"/>
      <c r="U98" s="29"/>
      <c r="V98" s="19"/>
      <c r="W98" s="19"/>
      <c r="X98" s="19"/>
      <c r="Y98" s="19"/>
      <c r="Z98" s="33"/>
      <c r="AA98" s="33"/>
      <c r="AB98" s="33"/>
    </row>
    <row r="99" spans="1:28" x14ac:dyDescent="0.25">
      <c r="A99" s="3" t="s">
        <v>585</v>
      </c>
      <c r="B99" s="3" t="s">
        <v>586</v>
      </c>
      <c r="C99" s="3" t="s">
        <v>245</v>
      </c>
      <c r="D99" s="3">
        <v>153.02000000000001</v>
      </c>
      <c r="E99" s="12">
        <v>78600</v>
      </c>
      <c r="F99" s="12"/>
      <c r="G99" s="3">
        <v>74.811400000000006</v>
      </c>
      <c r="H99" s="3" t="s">
        <v>170</v>
      </c>
      <c r="I99" s="3">
        <v>6.4782000000000002</v>
      </c>
      <c r="J99" s="7">
        <v>580</v>
      </c>
      <c r="K99" s="7">
        <f>I99*J99</f>
        <v>3757.3560000000002</v>
      </c>
      <c r="L99" s="3"/>
      <c r="M99" s="3">
        <v>67.833699999999993</v>
      </c>
      <c r="N99" s="3" t="s">
        <v>170</v>
      </c>
      <c r="O99" s="3">
        <v>0.40439999999999998</v>
      </c>
      <c r="P99" s="7">
        <v>196</v>
      </c>
      <c r="Q99" s="7">
        <f>O99*P99</f>
        <v>79.2624</v>
      </c>
      <c r="R99" s="3"/>
      <c r="S99" s="3">
        <v>10.3749</v>
      </c>
      <c r="T99" s="3" t="s">
        <v>170</v>
      </c>
      <c r="U99" s="3">
        <v>4.0201000000000002</v>
      </c>
      <c r="V99" s="7">
        <v>96.97</v>
      </c>
      <c r="W99" s="7">
        <f>U99*V99</f>
        <v>389.82909699999999</v>
      </c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 t="s">
        <v>179</v>
      </c>
      <c r="I100" s="3">
        <v>4.9476000000000004</v>
      </c>
      <c r="J100" s="7">
        <v>483</v>
      </c>
      <c r="K100" s="7">
        <f t="shared" ref="K100:K103" si="19">I100*J100</f>
        <v>2389.6908000000003</v>
      </c>
      <c r="L100" s="3"/>
      <c r="M100" s="3"/>
      <c r="N100" s="3" t="s">
        <v>179</v>
      </c>
      <c r="O100" s="3">
        <v>0.41199999999999998</v>
      </c>
      <c r="P100" s="7">
        <v>196</v>
      </c>
      <c r="Q100" s="7">
        <f t="shared" ref="Q100:Q104" si="20">O100*P100</f>
        <v>80.751999999999995</v>
      </c>
      <c r="R100" s="3"/>
      <c r="S100" s="3"/>
      <c r="T100" s="3" t="s">
        <v>179</v>
      </c>
      <c r="U100" s="3">
        <v>2.6764000000000001</v>
      </c>
      <c r="V100" s="7">
        <v>96.97</v>
      </c>
      <c r="W100" s="7">
        <f t="shared" ref="W100:W102" si="21">U100*V100</f>
        <v>259.530508</v>
      </c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 t="s">
        <v>160</v>
      </c>
      <c r="I101" s="3">
        <v>11.5145</v>
      </c>
      <c r="J101" s="7">
        <v>1104</v>
      </c>
      <c r="K101" s="7">
        <f t="shared" si="19"/>
        <v>12712.008</v>
      </c>
      <c r="L101" s="3"/>
      <c r="M101" s="3"/>
      <c r="N101" s="3" t="s">
        <v>160</v>
      </c>
      <c r="O101" s="3">
        <v>17.081600000000002</v>
      </c>
      <c r="P101" s="7">
        <v>196</v>
      </c>
      <c r="Q101" s="7">
        <f t="shared" si="20"/>
        <v>3347.9936000000002</v>
      </c>
      <c r="R101" s="3"/>
      <c r="S101" s="3"/>
      <c r="T101" s="3" t="s">
        <v>176</v>
      </c>
      <c r="U101" s="3">
        <v>1.4879</v>
      </c>
      <c r="V101" s="7">
        <v>96.97</v>
      </c>
      <c r="W101" s="7">
        <f t="shared" si="21"/>
        <v>144.28166300000001</v>
      </c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 t="s">
        <v>162</v>
      </c>
      <c r="I102" s="3">
        <v>8.1264000000000003</v>
      </c>
      <c r="J102" s="7">
        <v>1049</v>
      </c>
      <c r="K102" s="7">
        <f t="shared" si="19"/>
        <v>8524.5936000000002</v>
      </c>
      <c r="L102" s="3"/>
      <c r="M102" s="3"/>
      <c r="N102" s="3" t="s">
        <v>162</v>
      </c>
      <c r="O102" s="3">
        <v>6.8188000000000004</v>
      </c>
      <c r="P102" s="7">
        <v>196</v>
      </c>
      <c r="Q102" s="7">
        <f t="shared" si="20"/>
        <v>1336.4848000000002</v>
      </c>
      <c r="R102" s="3"/>
      <c r="S102" s="3"/>
      <c r="T102" s="3" t="s">
        <v>172</v>
      </c>
      <c r="U102" s="3">
        <v>2.1905000000000001</v>
      </c>
      <c r="V102" s="7">
        <v>96.97</v>
      </c>
      <c r="W102" s="7">
        <f t="shared" si="21"/>
        <v>212.41278500000001</v>
      </c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 t="s">
        <v>176</v>
      </c>
      <c r="I103" s="3">
        <v>43.744700000000002</v>
      </c>
      <c r="J103" s="7">
        <v>883</v>
      </c>
      <c r="K103" s="7">
        <f t="shared" si="19"/>
        <v>38626.570100000004</v>
      </c>
      <c r="L103" s="3"/>
      <c r="M103" s="3"/>
      <c r="N103" s="3" t="s">
        <v>176</v>
      </c>
      <c r="O103" s="3">
        <v>21.6038</v>
      </c>
      <c r="P103" s="7">
        <v>196</v>
      </c>
      <c r="Q103" s="7">
        <f t="shared" si="20"/>
        <v>4234.3447999999999</v>
      </c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 t="s">
        <v>172</v>
      </c>
      <c r="O104" s="3">
        <v>21.513100000000001</v>
      </c>
      <c r="P104" s="7">
        <v>196</v>
      </c>
      <c r="Q104" s="7">
        <f t="shared" si="20"/>
        <v>4216.5676000000003</v>
      </c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>
        <f>SUM(I99:I103)</f>
        <v>74.811400000000006</v>
      </c>
      <c r="J105" s="7"/>
      <c r="K105" s="7">
        <f>SUM(K99:K103)</f>
        <v>66010.218500000003</v>
      </c>
      <c r="L105" s="3"/>
      <c r="M105" s="3"/>
      <c r="N105" s="3"/>
      <c r="O105" s="3">
        <f>SUM(O99:O104)</f>
        <v>67.833699999999993</v>
      </c>
      <c r="P105" s="7"/>
      <c r="Q105" s="7">
        <f>SUM(Q99:Q104)</f>
        <v>13295.405199999999</v>
      </c>
      <c r="R105" s="3"/>
      <c r="S105" s="3"/>
      <c r="T105" s="3"/>
      <c r="U105" s="3">
        <f>SUM(U99:U102)</f>
        <v>10.3749</v>
      </c>
      <c r="V105" s="7"/>
      <c r="W105" s="7">
        <f>SUM(W99:W102)</f>
        <v>1006.054053</v>
      </c>
      <c r="X105" s="7"/>
      <c r="Y105" s="7">
        <f>K105+Q105+W105</f>
        <v>80311.677752999996</v>
      </c>
      <c r="Z105" s="12">
        <v>80300</v>
      </c>
      <c r="AA105" s="12">
        <v>78600</v>
      </c>
      <c r="AB105" s="12">
        <f>Z105-AA105</f>
        <v>1700</v>
      </c>
    </row>
    <row r="106" spans="1:28" x14ac:dyDescent="0.25">
      <c r="A106" s="29"/>
      <c r="B106" s="29"/>
      <c r="C106" s="29"/>
      <c r="D106" s="29"/>
      <c r="E106" s="33"/>
      <c r="F106" s="33"/>
      <c r="G106" s="29"/>
      <c r="H106" s="29"/>
      <c r="I106" s="29"/>
      <c r="J106" s="19"/>
      <c r="K106" s="19"/>
      <c r="L106" s="29"/>
      <c r="M106" s="29"/>
      <c r="N106" s="29"/>
      <c r="O106" s="29"/>
      <c r="P106" s="19"/>
      <c r="Q106" s="19"/>
      <c r="R106" s="29"/>
      <c r="S106" s="29"/>
      <c r="T106" s="29"/>
      <c r="U106" s="29"/>
      <c r="V106" s="19"/>
      <c r="W106" s="19"/>
      <c r="X106" s="19"/>
      <c r="Y106" s="19"/>
      <c r="Z106" s="33"/>
      <c r="AA106" s="33"/>
      <c r="AB106" s="33"/>
    </row>
    <row r="107" spans="1:28" x14ac:dyDescent="0.25">
      <c r="A107" s="3" t="s">
        <v>587</v>
      </c>
      <c r="B107" s="3" t="s">
        <v>519</v>
      </c>
      <c r="C107" s="3" t="s">
        <v>245</v>
      </c>
      <c r="D107" s="3">
        <v>124.64</v>
      </c>
      <c r="E107" s="12">
        <v>100400</v>
      </c>
      <c r="F107" s="12"/>
      <c r="G107" s="3">
        <v>111.8129</v>
      </c>
      <c r="H107" s="3" t="s">
        <v>18</v>
      </c>
      <c r="I107" s="3">
        <v>12.345499999999999</v>
      </c>
      <c r="J107" s="7">
        <v>1201</v>
      </c>
      <c r="K107" s="7">
        <f>I107*J107</f>
        <v>14826.9455</v>
      </c>
      <c r="L107" s="3"/>
      <c r="M107" s="3">
        <v>0.90790000000000004</v>
      </c>
      <c r="N107" s="3" t="s">
        <v>162</v>
      </c>
      <c r="O107" s="3">
        <v>0.77059999999999995</v>
      </c>
      <c r="P107" s="7">
        <v>196</v>
      </c>
      <c r="Q107" s="7">
        <f>O107*P107</f>
        <v>151.0376</v>
      </c>
      <c r="R107" s="3"/>
      <c r="S107" s="3">
        <v>11.9192</v>
      </c>
      <c r="T107" s="3" t="s">
        <v>18</v>
      </c>
      <c r="U107" s="3">
        <v>1.7605999999999999</v>
      </c>
      <c r="V107" s="7">
        <v>96.97</v>
      </c>
      <c r="W107" s="7">
        <f>U107*V107</f>
        <v>170.725382</v>
      </c>
      <c r="X107" s="7"/>
      <c r="Y107" s="7"/>
      <c r="Z107" s="12"/>
      <c r="AA107" s="12"/>
      <c r="AB107" s="12"/>
    </row>
    <row r="108" spans="1:28" x14ac:dyDescent="0.25">
      <c r="A108" s="3"/>
      <c r="B108" s="3" t="s">
        <v>588</v>
      </c>
      <c r="C108" s="3"/>
      <c r="D108" s="3"/>
      <c r="E108" s="12"/>
      <c r="F108" s="12"/>
      <c r="G108" s="3"/>
      <c r="H108" s="3" t="s">
        <v>106</v>
      </c>
      <c r="I108" s="3">
        <v>0.36259999999999998</v>
      </c>
      <c r="J108" s="7">
        <v>704</v>
      </c>
      <c r="K108" s="7">
        <f t="shared" ref="K108:K114" si="22">I108*J108</f>
        <v>255.2704</v>
      </c>
      <c r="L108" s="3"/>
      <c r="M108" s="3"/>
      <c r="N108" s="3" t="s">
        <v>176</v>
      </c>
      <c r="O108" s="3">
        <v>0.13730000000000001</v>
      </c>
      <c r="P108" s="7">
        <v>196</v>
      </c>
      <c r="Q108" s="7">
        <f>O108*P108</f>
        <v>26.910800000000002</v>
      </c>
      <c r="R108" s="3"/>
      <c r="S108" s="3"/>
      <c r="T108" s="3" t="s">
        <v>106</v>
      </c>
      <c r="U108" s="3">
        <v>6.8487999999999998</v>
      </c>
      <c r="V108" s="7">
        <v>96.97</v>
      </c>
      <c r="W108" s="7">
        <f t="shared" ref="W108:W112" si="23">U108*V108</f>
        <v>664.12813599999993</v>
      </c>
      <c r="X108" s="7"/>
      <c r="Y108" s="7"/>
      <c r="Z108" s="12"/>
      <c r="AA108" s="12"/>
      <c r="AB108" s="12"/>
    </row>
    <row r="109" spans="1:28" x14ac:dyDescent="0.25">
      <c r="A109" s="3"/>
      <c r="B109" s="3" t="s">
        <v>589</v>
      </c>
      <c r="C109" s="3"/>
      <c r="D109" s="3"/>
      <c r="E109" s="12"/>
      <c r="F109" s="12"/>
      <c r="G109" s="3"/>
      <c r="H109" s="3" t="s">
        <v>160</v>
      </c>
      <c r="I109" s="3">
        <v>25.8948</v>
      </c>
      <c r="J109" s="7">
        <v>1104</v>
      </c>
      <c r="K109" s="7">
        <f t="shared" si="22"/>
        <v>28587.859199999999</v>
      </c>
      <c r="L109" s="3"/>
      <c r="M109" s="3"/>
      <c r="N109" s="3"/>
      <c r="O109" s="3"/>
      <c r="P109" s="7"/>
      <c r="Q109" s="7"/>
      <c r="R109" s="3"/>
      <c r="S109" s="3"/>
      <c r="T109" s="3" t="s">
        <v>160</v>
      </c>
      <c r="U109" s="3">
        <v>7.8100000000000003E-2</v>
      </c>
      <c r="V109" s="7">
        <v>96.97</v>
      </c>
      <c r="W109" s="7">
        <f t="shared" si="23"/>
        <v>7.5733570000000006</v>
      </c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 t="s">
        <v>162</v>
      </c>
      <c r="I110" s="3">
        <v>7.3018999999999998</v>
      </c>
      <c r="J110" s="7">
        <v>1049</v>
      </c>
      <c r="K110" s="7">
        <f t="shared" si="22"/>
        <v>7659.6930999999995</v>
      </c>
      <c r="L110" s="3"/>
      <c r="M110" s="3"/>
      <c r="N110" s="3"/>
      <c r="O110" s="3"/>
      <c r="P110" s="7"/>
      <c r="Q110" s="7"/>
      <c r="R110" s="3"/>
      <c r="S110" s="3"/>
      <c r="T110" s="3" t="s">
        <v>162</v>
      </c>
      <c r="U110" s="3">
        <v>0.42230000000000001</v>
      </c>
      <c r="V110" s="7">
        <v>96.97</v>
      </c>
      <c r="W110" s="7">
        <f t="shared" si="23"/>
        <v>40.950431000000002</v>
      </c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 t="s">
        <v>176</v>
      </c>
      <c r="I111" s="3">
        <v>39.555300000000003</v>
      </c>
      <c r="J111" s="7">
        <v>883</v>
      </c>
      <c r="K111" s="7">
        <f t="shared" si="22"/>
        <v>34927.329900000004</v>
      </c>
      <c r="L111" s="3"/>
      <c r="M111" s="3"/>
      <c r="N111" s="3"/>
      <c r="O111" s="3"/>
      <c r="P111" s="7"/>
      <c r="Q111" s="7"/>
      <c r="R111" s="3"/>
      <c r="S111" s="3"/>
      <c r="T111" s="3" t="s">
        <v>176</v>
      </c>
      <c r="U111" s="3">
        <v>0.82389999999999997</v>
      </c>
      <c r="V111" s="7">
        <v>96.97</v>
      </c>
      <c r="W111" s="7">
        <f t="shared" si="23"/>
        <v>79.893582999999992</v>
      </c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 t="s">
        <v>172</v>
      </c>
      <c r="I112" s="3">
        <v>24.308299999999999</v>
      </c>
      <c r="J112" s="7">
        <v>745</v>
      </c>
      <c r="K112" s="7">
        <f t="shared" si="22"/>
        <v>18109.683499999999</v>
      </c>
      <c r="L112" s="3"/>
      <c r="M112" s="3"/>
      <c r="N112" s="3"/>
      <c r="O112" s="3"/>
      <c r="P112" s="7"/>
      <c r="Q112" s="7"/>
      <c r="R112" s="3"/>
      <c r="S112" s="3"/>
      <c r="T112" s="3" t="s">
        <v>63</v>
      </c>
      <c r="U112" s="3">
        <v>1.9855</v>
      </c>
      <c r="V112" s="7">
        <v>96.97</v>
      </c>
      <c r="W112" s="7">
        <f t="shared" si="23"/>
        <v>192.53393500000001</v>
      </c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 t="s">
        <v>590</v>
      </c>
      <c r="I113" s="3">
        <v>1.8035000000000001</v>
      </c>
      <c r="J113" s="7">
        <v>980</v>
      </c>
      <c r="K113" s="7">
        <f t="shared" si="22"/>
        <v>1767.43</v>
      </c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 t="s">
        <v>63</v>
      </c>
      <c r="I114" s="3">
        <v>0.24099999999999999</v>
      </c>
      <c r="J114" s="7">
        <v>386</v>
      </c>
      <c r="K114" s="7">
        <f t="shared" si="22"/>
        <v>93.025999999999996</v>
      </c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>
        <f>SUM(I107:I114)</f>
        <v>111.8129</v>
      </c>
      <c r="J115" s="7"/>
      <c r="K115" s="7">
        <f>SUM(K107:K114)</f>
        <v>106227.23759999999</v>
      </c>
      <c r="L115" s="3"/>
      <c r="M115" s="3"/>
      <c r="N115" s="3"/>
      <c r="O115" s="3">
        <f>SUM(O107:O108)</f>
        <v>0.90789999999999993</v>
      </c>
      <c r="P115" s="7"/>
      <c r="Q115" s="7">
        <f>SUM(Q107:Q108)</f>
        <v>177.94839999999999</v>
      </c>
      <c r="R115" s="3"/>
      <c r="S115" s="3"/>
      <c r="T115" s="3"/>
      <c r="U115" s="3">
        <f>SUM(U107:U112)</f>
        <v>11.919199999999998</v>
      </c>
      <c r="V115" s="7"/>
      <c r="W115" s="7">
        <f>SUM(W107:W112)</f>
        <v>1155.8048239999998</v>
      </c>
      <c r="X115" s="7"/>
      <c r="Y115" s="7">
        <f>K115+Q115+W115</f>
        <v>107560.99082399999</v>
      </c>
      <c r="Z115" s="12">
        <v>107600</v>
      </c>
      <c r="AA115" s="12">
        <v>100400</v>
      </c>
      <c r="AB115" s="12">
        <f>Z115-AA115</f>
        <v>7200</v>
      </c>
    </row>
    <row r="116" spans="1:28" x14ac:dyDescent="0.25">
      <c r="A116" s="29"/>
      <c r="B116" s="29"/>
      <c r="C116" s="29"/>
      <c r="D116" s="29"/>
      <c r="E116" s="33"/>
      <c r="F116" s="33"/>
      <c r="G116" s="29"/>
      <c r="H116" s="29"/>
      <c r="I116" s="29"/>
      <c r="J116" s="19"/>
      <c r="K116" s="19"/>
      <c r="L116" s="29"/>
      <c r="M116" s="29"/>
      <c r="N116" s="29"/>
      <c r="O116" s="29"/>
      <c r="P116" s="19"/>
      <c r="Q116" s="19"/>
      <c r="R116" s="29"/>
      <c r="S116" s="29"/>
      <c r="T116" s="29"/>
      <c r="U116" s="29"/>
      <c r="V116" s="19"/>
      <c r="W116" s="19"/>
      <c r="X116" s="19"/>
      <c r="Y116" s="19"/>
      <c r="Z116" s="33"/>
      <c r="AA116" s="33"/>
      <c r="AB116" s="33"/>
    </row>
    <row r="117" spans="1:28" x14ac:dyDescent="0.25">
      <c r="A117" s="3" t="s">
        <v>591</v>
      </c>
      <c r="B117" s="3" t="s">
        <v>592</v>
      </c>
      <c r="C117" s="3" t="s">
        <v>245</v>
      </c>
      <c r="D117" s="3">
        <v>138.76</v>
      </c>
      <c r="E117" s="12">
        <v>95800</v>
      </c>
      <c r="F117" s="12"/>
      <c r="G117" s="3">
        <v>91.600700000000003</v>
      </c>
      <c r="H117" s="3" t="s">
        <v>97</v>
      </c>
      <c r="I117" s="3">
        <v>0.82709999999999995</v>
      </c>
      <c r="J117" s="7">
        <v>897</v>
      </c>
      <c r="K117" s="7">
        <f>I117*J117</f>
        <v>741.90869999999995</v>
      </c>
      <c r="L117" s="3"/>
      <c r="M117" s="3">
        <v>33.216299999999997</v>
      </c>
      <c r="N117" s="3" t="s">
        <v>100</v>
      </c>
      <c r="O117" s="3">
        <v>11.723699999999999</v>
      </c>
      <c r="P117" s="7">
        <v>196</v>
      </c>
      <c r="Q117" s="7">
        <f>O117*P117</f>
        <v>2297.8451999999997</v>
      </c>
      <c r="R117" s="3"/>
      <c r="S117" s="3">
        <v>13.943</v>
      </c>
      <c r="T117" s="3" t="s">
        <v>95</v>
      </c>
      <c r="U117" s="3">
        <v>1.3234999999999999</v>
      </c>
      <c r="V117" s="7">
        <v>96.97</v>
      </c>
      <c r="W117" s="7">
        <f>U117*V117</f>
        <v>128.33979499999998</v>
      </c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 t="s">
        <v>95</v>
      </c>
      <c r="I118" s="3">
        <v>1.7249000000000001</v>
      </c>
      <c r="J118" s="7">
        <v>704</v>
      </c>
      <c r="K118" s="7">
        <f t="shared" ref="K118:K125" si="24">I118*J118</f>
        <v>1214.3296</v>
      </c>
      <c r="L118" s="3"/>
      <c r="M118" s="3"/>
      <c r="N118" s="3" t="s">
        <v>160</v>
      </c>
      <c r="O118" s="3">
        <v>1.0414000000000001</v>
      </c>
      <c r="P118" s="7">
        <v>196</v>
      </c>
      <c r="Q118" s="7">
        <f t="shared" ref="Q118:Q121" si="25">O118*P118</f>
        <v>204.11440000000002</v>
      </c>
      <c r="R118" s="3"/>
      <c r="S118" s="3"/>
      <c r="T118" s="3" t="s">
        <v>160</v>
      </c>
      <c r="U118" s="3">
        <v>3.5659999999999998</v>
      </c>
      <c r="V118" s="7">
        <v>96.97</v>
      </c>
      <c r="W118" s="7">
        <f t="shared" ref="W118:W122" si="26">U118*V118</f>
        <v>345.79501999999997</v>
      </c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 t="s">
        <v>122</v>
      </c>
      <c r="I119" s="3">
        <v>0.94410000000000005</v>
      </c>
      <c r="J119" s="7">
        <v>1325</v>
      </c>
      <c r="K119" s="7">
        <f t="shared" si="24"/>
        <v>1250.9325000000001</v>
      </c>
      <c r="L119" s="3"/>
      <c r="M119" s="3"/>
      <c r="N119" s="3" t="s">
        <v>176</v>
      </c>
      <c r="O119" s="3">
        <v>3.6892</v>
      </c>
      <c r="P119" s="7">
        <v>196</v>
      </c>
      <c r="Q119" s="7">
        <f t="shared" si="25"/>
        <v>723.08320000000003</v>
      </c>
      <c r="R119" s="3"/>
      <c r="S119" s="3"/>
      <c r="T119" s="3" t="s">
        <v>162</v>
      </c>
      <c r="U119" s="3">
        <v>0.45610000000000001</v>
      </c>
      <c r="V119" s="7">
        <v>96.97</v>
      </c>
      <c r="W119" s="7">
        <f t="shared" si="26"/>
        <v>44.228017000000001</v>
      </c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 t="s">
        <v>100</v>
      </c>
      <c r="I120" s="3">
        <v>19.6279</v>
      </c>
      <c r="J120" s="7">
        <v>1159</v>
      </c>
      <c r="K120" s="7">
        <f t="shared" si="24"/>
        <v>22748.736100000002</v>
      </c>
      <c r="L120" s="3"/>
      <c r="M120" s="3"/>
      <c r="N120" s="3" t="s">
        <v>172</v>
      </c>
      <c r="O120" s="3">
        <v>12.871499999999999</v>
      </c>
      <c r="P120" s="7">
        <v>196</v>
      </c>
      <c r="Q120" s="7">
        <f t="shared" si="25"/>
        <v>2522.8139999999999</v>
      </c>
      <c r="R120" s="3"/>
      <c r="S120" s="3"/>
      <c r="T120" s="3" t="s">
        <v>176</v>
      </c>
      <c r="U120" s="3">
        <v>2.9752000000000001</v>
      </c>
      <c r="V120" s="7">
        <v>96.97</v>
      </c>
      <c r="W120" s="7">
        <f t="shared" si="26"/>
        <v>288.50514400000003</v>
      </c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 t="s">
        <v>160</v>
      </c>
      <c r="I121" s="3">
        <v>19.788499999999999</v>
      </c>
      <c r="J121" s="7">
        <v>1104</v>
      </c>
      <c r="K121" s="7">
        <f t="shared" si="24"/>
        <v>21846.504000000001</v>
      </c>
      <c r="L121" s="3"/>
      <c r="M121" s="3"/>
      <c r="N121" s="3" t="s">
        <v>115</v>
      </c>
      <c r="O121" s="3">
        <v>3.8904999999999998</v>
      </c>
      <c r="P121" s="7">
        <v>196</v>
      </c>
      <c r="Q121" s="7">
        <f t="shared" si="25"/>
        <v>762.53800000000001</v>
      </c>
      <c r="R121" s="3"/>
      <c r="S121" s="3"/>
      <c r="T121" s="3" t="s">
        <v>172</v>
      </c>
      <c r="U121" s="3">
        <v>5.5639000000000003</v>
      </c>
      <c r="V121" s="7">
        <v>96.97</v>
      </c>
      <c r="W121" s="7">
        <f t="shared" si="26"/>
        <v>539.53138300000001</v>
      </c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 t="s">
        <v>162</v>
      </c>
      <c r="I122" s="3">
        <v>0.46929999999999999</v>
      </c>
      <c r="J122" s="7">
        <v>1049</v>
      </c>
      <c r="K122" s="7">
        <f t="shared" si="24"/>
        <v>492.29570000000001</v>
      </c>
      <c r="L122" s="3"/>
      <c r="M122" s="3"/>
      <c r="N122" s="3"/>
      <c r="O122" s="3"/>
      <c r="P122" s="7"/>
      <c r="Q122" s="7"/>
      <c r="R122" s="3"/>
      <c r="S122" s="3"/>
      <c r="T122" s="3" t="s">
        <v>115</v>
      </c>
      <c r="U122" s="3">
        <v>5.8299999999999998E-2</v>
      </c>
      <c r="V122" s="7">
        <v>96.97</v>
      </c>
      <c r="W122" s="7">
        <f t="shared" si="26"/>
        <v>5.6533509999999998</v>
      </c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 t="s">
        <v>176</v>
      </c>
      <c r="I123" s="3">
        <v>18.674299999999999</v>
      </c>
      <c r="J123" s="7">
        <v>883</v>
      </c>
      <c r="K123" s="7">
        <f t="shared" si="24"/>
        <v>16489.406899999998</v>
      </c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 t="s">
        <v>172</v>
      </c>
      <c r="I124" s="3">
        <v>24.649899999999999</v>
      </c>
      <c r="J124" s="7">
        <v>745</v>
      </c>
      <c r="K124" s="7">
        <f t="shared" si="24"/>
        <v>18364.175499999998</v>
      </c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 t="s">
        <v>115</v>
      </c>
      <c r="I125" s="3">
        <v>4.8947000000000003</v>
      </c>
      <c r="J125" s="7">
        <v>980</v>
      </c>
      <c r="K125" s="7">
        <f t="shared" si="24"/>
        <v>4796.8060000000005</v>
      </c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>
        <f>SUM(I117:I125)</f>
        <v>91.600700000000003</v>
      </c>
      <c r="J126" s="7"/>
      <c r="K126" s="7">
        <f>SUM(K117:K125)</f>
        <v>87945.095000000001</v>
      </c>
      <c r="L126" s="3"/>
      <c r="M126" s="3"/>
      <c r="N126" s="3"/>
      <c r="O126" s="3">
        <f>SUM(O117:O121)</f>
        <v>33.216300000000004</v>
      </c>
      <c r="P126" s="7"/>
      <c r="Q126" s="7">
        <f>SUM(Q117:Q121)</f>
        <v>6510.3948</v>
      </c>
      <c r="R126" s="3"/>
      <c r="S126" s="3"/>
      <c r="T126" s="3"/>
      <c r="U126" s="3">
        <f>SUM(U117:U122)</f>
        <v>13.943</v>
      </c>
      <c r="V126" s="7"/>
      <c r="W126" s="7">
        <f>SUM(W117:W122)</f>
        <v>1352.0527099999999</v>
      </c>
      <c r="X126" s="7"/>
      <c r="Y126" s="7">
        <f>K126+Q126+W126</f>
        <v>95807.542509999999</v>
      </c>
      <c r="Z126" s="12">
        <v>95800</v>
      </c>
      <c r="AA126" s="12">
        <v>95800</v>
      </c>
      <c r="AB126" s="12">
        <v>0</v>
      </c>
    </row>
    <row r="127" spans="1:28" x14ac:dyDescent="0.25">
      <c r="A127" s="29"/>
      <c r="B127" s="29"/>
      <c r="C127" s="29"/>
      <c r="D127" s="29"/>
      <c r="E127" s="33"/>
      <c r="F127" s="33"/>
      <c r="G127" s="29"/>
      <c r="H127" s="29"/>
      <c r="I127" s="29"/>
      <c r="J127" s="19"/>
      <c r="K127" s="19"/>
      <c r="L127" s="29"/>
      <c r="M127" s="29"/>
      <c r="N127" s="29"/>
      <c r="O127" s="29"/>
      <c r="P127" s="19"/>
      <c r="Q127" s="19"/>
      <c r="R127" s="29"/>
      <c r="S127" s="29"/>
      <c r="T127" s="29"/>
      <c r="U127" s="29"/>
      <c r="V127" s="19"/>
      <c r="W127" s="19"/>
      <c r="X127" s="19"/>
      <c r="Y127" s="19"/>
      <c r="Z127" s="33"/>
      <c r="AA127" s="33"/>
      <c r="AB127" s="33"/>
    </row>
    <row r="128" spans="1:28" x14ac:dyDescent="0.25">
      <c r="A128" s="3" t="s">
        <v>593</v>
      </c>
      <c r="B128" s="3" t="s">
        <v>594</v>
      </c>
      <c r="C128" s="3" t="s">
        <v>245</v>
      </c>
      <c r="D128" s="3">
        <v>129.22999999999999</v>
      </c>
      <c r="E128" s="12">
        <v>109600</v>
      </c>
      <c r="F128" s="12"/>
      <c r="G128" s="3">
        <v>83.940799999999996</v>
      </c>
      <c r="H128" s="3" t="s">
        <v>93</v>
      </c>
      <c r="I128" s="3">
        <v>4.6036999999999999</v>
      </c>
      <c r="J128" s="7">
        <v>1201</v>
      </c>
      <c r="K128" s="7">
        <f>J128*I128</f>
        <v>5529.0437000000002</v>
      </c>
      <c r="L128" s="3"/>
      <c r="M128" s="3">
        <v>20.561900000000001</v>
      </c>
      <c r="N128" s="3" t="s">
        <v>93</v>
      </c>
      <c r="O128" s="3">
        <v>10.322800000000001</v>
      </c>
      <c r="P128" s="7">
        <v>196</v>
      </c>
      <c r="Q128" s="7">
        <f>O128*P128</f>
        <v>2023.2688000000003</v>
      </c>
      <c r="R128" s="3"/>
      <c r="S128" s="3">
        <v>24.7273</v>
      </c>
      <c r="T128" s="3" t="s">
        <v>93</v>
      </c>
      <c r="U128" s="3">
        <v>1.1342000000000001</v>
      </c>
      <c r="V128" s="7">
        <v>96.97</v>
      </c>
      <c r="W128" s="7">
        <f>U128*V128</f>
        <v>109.98337400000001</v>
      </c>
      <c r="X128" s="7"/>
      <c r="Y128" s="7"/>
      <c r="Z128" s="12"/>
      <c r="AA128" s="12"/>
      <c r="AB128" s="12"/>
    </row>
    <row r="129" spans="1:28" x14ac:dyDescent="0.25">
      <c r="A129" s="3"/>
      <c r="B129" s="3" t="s">
        <v>595</v>
      </c>
      <c r="C129" s="3"/>
      <c r="D129" s="3"/>
      <c r="E129" s="12"/>
      <c r="F129" s="12"/>
      <c r="G129" s="3"/>
      <c r="H129" s="3" t="s">
        <v>95</v>
      </c>
      <c r="I129" s="3">
        <v>1.6407</v>
      </c>
      <c r="J129" s="7">
        <v>704</v>
      </c>
      <c r="K129" s="7">
        <f t="shared" ref="K129:K132" si="27">J129*I129</f>
        <v>1155.0527999999999</v>
      </c>
      <c r="L129" s="3"/>
      <c r="M129" s="3"/>
      <c r="N129" s="3" t="s">
        <v>97</v>
      </c>
      <c r="O129" s="3">
        <v>0.83750000000000002</v>
      </c>
      <c r="P129" s="7">
        <v>196</v>
      </c>
      <c r="Q129" s="7">
        <f t="shared" ref="Q129:Q133" si="28">O129*P129</f>
        <v>164.15</v>
      </c>
      <c r="R129" s="3"/>
      <c r="S129" s="3"/>
      <c r="T129" s="3" t="s">
        <v>97</v>
      </c>
      <c r="U129" s="3">
        <v>0.24</v>
      </c>
      <c r="V129" s="7">
        <v>96.97</v>
      </c>
      <c r="W129" s="7">
        <f t="shared" ref="W129:W133" si="29">U129*V129</f>
        <v>23.2728</v>
      </c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 t="s">
        <v>122</v>
      </c>
      <c r="I130" s="3">
        <v>64.029499999999999</v>
      </c>
      <c r="J130" s="7">
        <v>1325</v>
      </c>
      <c r="K130" s="7">
        <f t="shared" si="27"/>
        <v>84839.087499999994</v>
      </c>
      <c r="L130" s="3"/>
      <c r="M130" s="3"/>
      <c r="N130" s="3" t="s">
        <v>95</v>
      </c>
      <c r="O130" s="3">
        <v>1.3284</v>
      </c>
      <c r="P130" s="7">
        <v>196</v>
      </c>
      <c r="Q130" s="7">
        <f t="shared" si="28"/>
        <v>260.3664</v>
      </c>
      <c r="R130" s="3"/>
      <c r="S130" s="3"/>
      <c r="T130" s="3" t="s">
        <v>95</v>
      </c>
      <c r="U130" s="3">
        <v>0.16339999999999999</v>
      </c>
      <c r="V130" s="7">
        <v>96.97</v>
      </c>
      <c r="W130" s="7">
        <f t="shared" si="29"/>
        <v>15.844897999999999</v>
      </c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 t="s">
        <v>96</v>
      </c>
      <c r="I131" s="3">
        <v>7.5358999999999998</v>
      </c>
      <c r="J131" s="7">
        <v>1077</v>
      </c>
      <c r="K131" s="7">
        <f t="shared" si="27"/>
        <v>8116.1642999999995</v>
      </c>
      <c r="L131" s="3"/>
      <c r="M131" s="3"/>
      <c r="N131" s="3" t="s">
        <v>122</v>
      </c>
      <c r="O131" s="3">
        <v>7.6623000000000001</v>
      </c>
      <c r="P131" s="7">
        <v>196</v>
      </c>
      <c r="Q131" s="7">
        <f t="shared" si="28"/>
        <v>1501.8108</v>
      </c>
      <c r="R131" s="3"/>
      <c r="S131" s="3"/>
      <c r="T131" s="3" t="s">
        <v>122</v>
      </c>
      <c r="U131" s="3">
        <v>13.3344</v>
      </c>
      <c r="V131" s="7">
        <v>96.97</v>
      </c>
      <c r="W131" s="7">
        <f t="shared" si="29"/>
        <v>1293.0367679999999</v>
      </c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 t="s">
        <v>176</v>
      </c>
      <c r="I132" s="3">
        <v>6.1310000000000002</v>
      </c>
      <c r="J132" s="7">
        <v>883</v>
      </c>
      <c r="K132" s="7">
        <f t="shared" si="27"/>
        <v>5413.6729999999998</v>
      </c>
      <c r="L132" s="3"/>
      <c r="M132" s="3"/>
      <c r="N132" s="3" t="s">
        <v>160</v>
      </c>
      <c r="O132" s="3">
        <v>0.21890000000000001</v>
      </c>
      <c r="P132" s="7">
        <v>196</v>
      </c>
      <c r="Q132" s="7">
        <f t="shared" si="28"/>
        <v>42.904400000000003</v>
      </c>
      <c r="R132" s="3"/>
      <c r="S132" s="3"/>
      <c r="T132" s="3" t="s">
        <v>96</v>
      </c>
      <c r="U132" s="3">
        <v>1.1403000000000001</v>
      </c>
      <c r="V132" s="7">
        <v>96.97</v>
      </c>
      <c r="W132" s="7">
        <f t="shared" si="29"/>
        <v>110.57489100000001</v>
      </c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 t="s">
        <v>176</v>
      </c>
      <c r="O133" s="3">
        <v>0.192</v>
      </c>
      <c r="P133" s="7">
        <v>196</v>
      </c>
      <c r="Q133" s="7">
        <f t="shared" si="28"/>
        <v>37.631999999999998</v>
      </c>
      <c r="R133" s="3"/>
      <c r="S133" s="3"/>
      <c r="T133" s="3" t="s">
        <v>176</v>
      </c>
      <c r="U133" s="3">
        <v>8.7149999999999999</v>
      </c>
      <c r="V133" s="7">
        <v>96.97</v>
      </c>
      <c r="W133" s="7">
        <f t="shared" si="29"/>
        <v>845.09354999999994</v>
      </c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>
        <f>SUM(I128:I132)</f>
        <v>83.940799999999996</v>
      </c>
      <c r="J134" s="7"/>
      <c r="K134" s="7">
        <f>SUM(K128:K132)</f>
        <v>105053.02129999999</v>
      </c>
      <c r="L134" s="3"/>
      <c r="M134" s="3"/>
      <c r="N134" s="3"/>
      <c r="O134" s="3">
        <f>SUM(O128:O133)</f>
        <v>20.561900000000005</v>
      </c>
      <c r="P134" s="7"/>
      <c r="Q134" s="7">
        <f>SUM(Q128:Q133)</f>
        <v>4030.1324000000004</v>
      </c>
      <c r="R134" s="3"/>
      <c r="S134" s="3"/>
      <c r="T134" s="3"/>
      <c r="U134" s="3">
        <f>SUM(U128:U133)</f>
        <v>24.7273</v>
      </c>
      <c r="V134" s="7"/>
      <c r="W134" s="7">
        <f>SUM(W128:W133)</f>
        <v>2397.8062809999997</v>
      </c>
      <c r="X134" s="7"/>
      <c r="Y134" s="7">
        <f>K134+Q134+W134</f>
        <v>111480.95998099999</v>
      </c>
      <c r="Z134" s="12">
        <v>111500</v>
      </c>
      <c r="AA134" s="12">
        <v>109600</v>
      </c>
      <c r="AB134" s="12">
        <f>Z134-AA134</f>
        <v>1900</v>
      </c>
    </row>
    <row r="135" spans="1:28" x14ac:dyDescent="0.25">
      <c r="A135" s="29"/>
      <c r="B135" s="29"/>
      <c r="C135" s="29"/>
      <c r="D135" s="29"/>
      <c r="E135" s="33"/>
      <c r="F135" s="33"/>
      <c r="G135" s="29"/>
      <c r="H135" s="29"/>
      <c r="I135" s="29"/>
      <c r="J135" s="19"/>
      <c r="K135" s="19"/>
      <c r="L135" s="29"/>
      <c r="M135" s="29"/>
      <c r="N135" s="29"/>
      <c r="O135" s="29"/>
      <c r="P135" s="19"/>
      <c r="Q135" s="19"/>
      <c r="R135" s="29"/>
      <c r="S135" s="29"/>
      <c r="T135" s="29"/>
      <c r="U135" s="29"/>
      <c r="V135" s="19"/>
      <c r="W135" s="19"/>
      <c r="X135" s="19"/>
      <c r="Y135" s="19"/>
      <c r="Z135" s="33"/>
      <c r="AA135" s="33"/>
      <c r="AB135" s="33"/>
    </row>
    <row r="136" spans="1:28" x14ac:dyDescent="0.25">
      <c r="A136" s="3" t="s">
        <v>596</v>
      </c>
      <c r="B136" s="3" t="s">
        <v>597</v>
      </c>
      <c r="C136" s="3" t="s">
        <v>245</v>
      </c>
      <c r="D136" s="3">
        <v>146.27000000000001</v>
      </c>
      <c r="E136" s="12">
        <v>126500</v>
      </c>
      <c r="F136" s="12"/>
      <c r="G136" s="3">
        <v>127.2949</v>
      </c>
      <c r="H136" s="3" t="s">
        <v>18</v>
      </c>
      <c r="I136" s="3">
        <v>23.883400000000002</v>
      </c>
      <c r="J136" s="7">
        <v>1201</v>
      </c>
      <c r="K136" s="7">
        <f>I136*J136</f>
        <v>28683.963400000001</v>
      </c>
      <c r="L136" s="3"/>
      <c r="M136" s="3">
        <v>11.6905</v>
      </c>
      <c r="N136" s="3" t="s">
        <v>106</v>
      </c>
      <c r="O136" s="3">
        <v>4.1852</v>
      </c>
      <c r="P136" s="7">
        <v>196</v>
      </c>
      <c r="Q136" s="7">
        <f>O136*P136</f>
        <v>820.29920000000004</v>
      </c>
      <c r="R136" s="3"/>
      <c r="S136" s="3">
        <v>7.2846000000000002</v>
      </c>
      <c r="T136" s="3" t="s">
        <v>18</v>
      </c>
      <c r="U136" s="3">
        <v>0.11070000000000001</v>
      </c>
      <c r="V136" s="7">
        <v>96.97</v>
      </c>
      <c r="W136" s="7">
        <f>U136*V136</f>
        <v>10.734579</v>
      </c>
      <c r="X136" s="7"/>
      <c r="Y136" s="7"/>
      <c r="Z136" s="12"/>
      <c r="AA136" s="12"/>
      <c r="AB136" s="12"/>
    </row>
    <row r="137" spans="1:28" x14ac:dyDescent="0.25">
      <c r="A137" s="3"/>
      <c r="B137" s="3" t="s">
        <v>598</v>
      </c>
      <c r="C137" s="3"/>
      <c r="D137" s="3"/>
      <c r="E137" s="12"/>
      <c r="F137" s="12"/>
      <c r="G137" s="3"/>
      <c r="H137" s="3" t="s">
        <v>106</v>
      </c>
      <c r="I137" s="3">
        <v>0.3493</v>
      </c>
      <c r="J137" s="7">
        <v>704</v>
      </c>
      <c r="K137" s="7">
        <f t="shared" ref="K137:K146" si="30">I137*J137</f>
        <v>245.90719999999999</v>
      </c>
      <c r="L137" s="3"/>
      <c r="M137" s="3"/>
      <c r="N137" s="3" t="s">
        <v>160</v>
      </c>
      <c r="O137" s="3">
        <v>0.63080000000000003</v>
      </c>
      <c r="P137" s="7">
        <v>196</v>
      </c>
      <c r="Q137" s="7">
        <f t="shared" ref="Q137:Q140" si="31">O137*P137</f>
        <v>123.63680000000001</v>
      </c>
      <c r="R137" s="3"/>
      <c r="S137" s="3"/>
      <c r="T137" s="3" t="s">
        <v>106</v>
      </c>
      <c r="U137" s="3">
        <v>0.56940000000000002</v>
      </c>
      <c r="V137" s="7">
        <v>96.97</v>
      </c>
      <c r="W137" s="7">
        <f t="shared" ref="W137:W145" si="32">U137*V137</f>
        <v>55.214717999999998</v>
      </c>
      <c r="X137" s="7"/>
      <c r="Y137" s="7"/>
      <c r="Z137" s="12"/>
      <c r="AA137" s="12"/>
      <c r="AB137" s="12"/>
    </row>
    <row r="138" spans="1:28" x14ac:dyDescent="0.25">
      <c r="A138" s="3"/>
      <c r="B138" s="3" t="s">
        <v>599</v>
      </c>
      <c r="C138" s="3"/>
      <c r="D138" s="3"/>
      <c r="E138" s="12"/>
      <c r="F138" s="12"/>
      <c r="G138" s="3"/>
      <c r="H138" s="3" t="s">
        <v>160</v>
      </c>
      <c r="I138" s="3">
        <v>1.1496999999999999</v>
      </c>
      <c r="J138" s="7">
        <v>1104</v>
      </c>
      <c r="K138" s="7">
        <f t="shared" si="30"/>
        <v>1269.2687999999998</v>
      </c>
      <c r="L138" s="3"/>
      <c r="M138" s="3"/>
      <c r="N138" s="3" t="s">
        <v>176</v>
      </c>
      <c r="O138" s="3">
        <v>2.0661999999999998</v>
      </c>
      <c r="P138" s="7">
        <v>196</v>
      </c>
      <c r="Q138" s="7">
        <f t="shared" si="31"/>
        <v>404.97519999999997</v>
      </c>
      <c r="R138" s="3"/>
      <c r="S138" s="3"/>
      <c r="T138" s="3" t="s">
        <v>160</v>
      </c>
      <c r="U138" s="3">
        <v>0.4481</v>
      </c>
      <c r="V138" s="7">
        <v>96.97</v>
      </c>
      <c r="W138" s="7">
        <f t="shared" si="32"/>
        <v>43.452256999999996</v>
      </c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 t="s">
        <v>162</v>
      </c>
      <c r="I139" s="3">
        <v>16.055599999999998</v>
      </c>
      <c r="J139" s="7">
        <v>1049</v>
      </c>
      <c r="K139" s="7">
        <f t="shared" si="30"/>
        <v>16842.324399999998</v>
      </c>
      <c r="L139" s="3"/>
      <c r="M139" s="3"/>
      <c r="N139" s="3" t="s">
        <v>172</v>
      </c>
      <c r="O139" s="3">
        <v>4.6794000000000002</v>
      </c>
      <c r="P139" s="7">
        <v>196</v>
      </c>
      <c r="Q139" s="7">
        <f t="shared" si="31"/>
        <v>917.16240000000005</v>
      </c>
      <c r="R139" s="3"/>
      <c r="S139" s="3"/>
      <c r="T139" s="3" t="s">
        <v>162</v>
      </c>
      <c r="U139" s="3">
        <v>1.2084999999999999</v>
      </c>
      <c r="V139" s="7">
        <v>96.97</v>
      </c>
      <c r="W139" s="7">
        <f t="shared" si="32"/>
        <v>117.18824499999999</v>
      </c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 t="s">
        <v>176</v>
      </c>
      <c r="I140" s="3">
        <v>46.323</v>
      </c>
      <c r="J140" s="7">
        <v>883</v>
      </c>
      <c r="K140" s="7">
        <f t="shared" si="30"/>
        <v>40903.209000000003</v>
      </c>
      <c r="L140" s="3"/>
      <c r="M140" s="3"/>
      <c r="N140" s="3" t="s">
        <v>161</v>
      </c>
      <c r="O140" s="3">
        <v>0.12889999999999999</v>
      </c>
      <c r="P140" s="7">
        <v>196</v>
      </c>
      <c r="Q140" s="7">
        <f t="shared" si="31"/>
        <v>25.264399999999998</v>
      </c>
      <c r="R140" s="3"/>
      <c r="S140" s="3"/>
      <c r="T140" s="3" t="s">
        <v>176</v>
      </c>
      <c r="U140" s="3">
        <v>2.9910999999999999</v>
      </c>
      <c r="V140" s="7">
        <v>96.97</v>
      </c>
      <c r="W140" s="7">
        <f t="shared" si="32"/>
        <v>290.046967</v>
      </c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 t="s">
        <v>172</v>
      </c>
      <c r="I141" s="3">
        <v>19.465800000000002</v>
      </c>
      <c r="J141" s="7">
        <v>745</v>
      </c>
      <c r="K141" s="7">
        <f t="shared" si="30"/>
        <v>14502.021000000001</v>
      </c>
      <c r="L141" s="3"/>
      <c r="M141" s="3"/>
      <c r="N141" s="3"/>
      <c r="O141" s="3"/>
      <c r="P141" s="7"/>
      <c r="Q141" s="7"/>
      <c r="R141" s="3"/>
      <c r="S141" s="3"/>
      <c r="T141" s="3" t="s">
        <v>172</v>
      </c>
      <c r="U141" s="3">
        <v>1.1915</v>
      </c>
      <c r="V141" s="7">
        <v>96.97</v>
      </c>
      <c r="W141" s="7">
        <f t="shared" si="32"/>
        <v>115.539755</v>
      </c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 t="s">
        <v>161</v>
      </c>
      <c r="I142" s="3">
        <v>10.451599999999999</v>
      </c>
      <c r="J142" s="7">
        <v>1228</v>
      </c>
      <c r="K142" s="7">
        <f t="shared" si="30"/>
        <v>12834.564799999998</v>
      </c>
      <c r="L142" s="3"/>
      <c r="M142" s="3"/>
      <c r="N142" s="3"/>
      <c r="O142" s="3"/>
      <c r="P142" s="7"/>
      <c r="Q142" s="7"/>
      <c r="R142" s="3"/>
      <c r="S142" s="3"/>
      <c r="T142" s="3" t="s">
        <v>161</v>
      </c>
      <c r="U142" s="3">
        <v>0.18360000000000001</v>
      </c>
      <c r="V142" s="7">
        <v>96.97</v>
      </c>
      <c r="W142" s="7">
        <f t="shared" si="32"/>
        <v>17.803692000000002</v>
      </c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 t="s">
        <v>16</v>
      </c>
      <c r="I143" s="3">
        <v>3.8498000000000001</v>
      </c>
      <c r="J143" s="7">
        <v>1118</v>
      </c>
      <c r="K143" s="7">
        <f t="shared" si="30"/>
        <v>4304.0763999999999</v>
      </c>
      <c r="L143" s="3"/>
      <c r="M143" s="3"/>
      <c r="N143" s="3"/>
      <c r="O143" s="3"/>
      <c r="P143" s="7"/>
      <c r="Q143" s="7"/>
      <c r="R143" s="3"/>
      <c r="S143" s="3"/>
      <c r="T143" s="3" t="s">
        <v>16</v>
      </c>
      <c r="U143" s="3">
        <v>0.17019999999999999</v>
      </c>
      <c r="V143" s="7">
        <v>96.97</v>
      </c>
      <c r="W143" s="7">
        <f t="shared" si="32"/>
        <v>16.504293999999998</v>
      </c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 t="s">
        <v>115</v>
      </c>
      <c r="I144" s="3">
        <v>4.0766</v>
      </c>
      <c r="J144" s="7">
        <v>980</v>
      </c>
      <c r="K144" s="7">
        <f t="shared" si="30"/>
        <v>3995.0680000000002</v>
      </c>
      <c r="L144" s="3"/>
      <c r="M144" s="3"/>
      <c r="N144" s="3"/>
      <c r="O144" s="3"/>
      <c r="P144" s="7"/>
      <c r="Q144" s="7"/>
      <c r="R144" s="3"/>
      <c r="S144" s="3"/>
      <c r="T144" s="3" t="s">
        <v>375</v>
      </c>
      <c r="U144" s="3">
        <v>0.15809999999999999</v>
      </c>
      <c r="V144" s="7">
        <v>96.97</v>
      </c>
      <c r="W144" s="7">
        <f t="shared" si="32"/>
        <v>15.330957</v>
      </c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 t="s">
        <v>375</v>
      </c>
      <c r="I145" s="3">
        <v>0.60340000000000005</v>
      </c>
      <c r="J145" s="7">
        <v>732</v>
      </c>
      <c r="K145" s="7">
        <f t="shared" si="30"/>
        <v>441.68880000000001</v>
      </c>
      <c r="L145" s="3"/>
      <c r="M145" s="3"/>
      <c r="N145" s="3"/>
      <c r="O145" s="3"/>
      <c r="P145" s="7"/>
      <c r="Q145" s="7"/>
      <c r="R145" s="3"/>
      <c r="S145" s="3"/>
      <c r="T145" s="3" t="s">
        <v>600</v>
      </c>
      <c r="U145" s="3">
        <v>0.25340000000000001</v>
      </c>
      <c r="V145" s="7">
        <v>96.97</v>
      </c>
      <c r="W145" s="7">
        <f t="shared" si="32"/>
        <v>24.572198</v>
      </c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 t="s">
        <v>600</v>
      </c>
      <c r="I146" s="3">
        <v>1.0867</v>
      </c>
      <c r="J146" s="7">
        <v>787</v>
      </c>
      <c r="K146" s="7">
        <f t="shared" si="30"/>
        <v>855.23289999999997</v>
      </c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>
        <f>SUM(I136:I146)</f>
        <v>127.29489999999998</v>
      </c>
      <c r="J147" s="7"/>
      <c r="K147" s="7">
        <f>SUM(K136:K146)</f>
        <v>124877.32470000001</v>
      </c>
      <c r="L147" s="3"/>
      <c r="M147" s="3"/>
      <c r="N147" s="3"/>
      <c r="O147" s="3">
        <f>SUM(O136:O140)</f>
        <v>11.690499999999998</v>
      </c>
      <c r="P147" s="7"/>
      <c r="Q147" s="7">
        <f>SUM(Q136:Q140)</f>
        <v>2291.3380000000002</v>
      </c>
      <c r="R147" s="3"/>
      <c r="S147" s="3"/>
      <c r="T147" s="3"/>
      <c r="U147" s="3">
        <f>SUM(U136:U145)</f>
        <v>7.2846000000000002</v>
      </c>
      <c r="V147" s="7"/>
      <c r="W147" s="7">
        <f>SUM(W136:W145)</f>
        <v>706.38766199999986</v>
      </c>
      <c r="X147" s="7"/>
      <c r="Y147" s="7">
        <f>K147+Q147+W147</f>
        <v>127875.05036200001</v>
      </c>
      <c r="Z147" s="12">
        <v>127900</v>
      </c>
      <c r="AA147" s="12">
        <v>126500</v>
      </c>
      <c r="AB147" s="12">
        <f>Z147-AA147</f>
        <v>1400</v>
      </c>
    </row>
    <row r="148" spans="1:28" x14ac:dyDescent="0.25">
      <c r="A148" s="29"/>
      <c r="B148" s="29"/>
      <c r="C148" s="29"/>
      <c r="D148" s="29"/>
      <c r="E148" s="33"/>
      <c r="F148" s="33"/>
      <c r="G148" s="29"/>
      <c r="H148" s="29"/>
      <c r="I148" s="29"/>
      <c r="J148" s="19"/>
      <c r="K148" s="19"/>
      <c r="L148" s="29"/>
      <c r="M148" s="29"/>
      <c r="N148" s="29"/>
      <c r="O148" s="29"/>
      <c r="P148" s="19"/>
      <c r="Q148" s="19"/>
      <c r="R148" s="29"/>
      <c r="S148" s="29"/>
      <c r="T148" s="29"/>
      <c r="U148" s="29"/>
      <c r="V148" s="19"/>
      <c r="W148" s="19"/>
      <c r="X148" s="19"/>
      <c r="Y148" s="19"/>
      <c r="Z148" s="33"/>
      <c r="AA148" s="33"/>
      <c r="AB148" s="33"/>
    </row>
    <row r="149" spans="1:28" x14ac:dyDescent="0.25">
      <c r="A149" s="3" t="s">
        <v>601</v>
      </c>
      <c r="B149" s="3" t="s">
        <v>602</v>
      </c>
      <c r="C149" s="3" t="s">
        <v>245</v>
      </c>
      <c r="D149" s="3">
        <v>155.79</v>
      </c>
      <c r="E149" s="12">
        <v>67600</v>
      </c>
      <c r="F149" s="12"/>
      <c r="G149" s="3">
        <v>67.158600000000007</v>
      </c>
      <c r="H149" s="3" t="s">
        <v>170</v>
      </c>
      <c r="I149" s="3">
        <v>4.4333999999999998</v>
      </c>
      <c r="J149" s="7">
        <v>580</v>
      </c>
      <c r="K149" s="7">
        <f>I149*J149</f>
        <v>2571.3719999999998</v>
      </c>
      <c r="L149" s="3"/>
      <c r="M149" s="3">
        <v>77.285799999999995</v>
      </c>
      <c r="N149" s="3" t="s">
        <v>170</v>
      </c>
      <c r="O149" s="3">
        <v>0.54610000000000003</v>
      </c>
      <c r="P149" s="7">
        <v>196</v>
      </c>
      <c r="Q149" s="7">
        <f>O149*P149</f>
        <v>107.0356</v>
      </c>
      <c r="R149" s="3"/>
      <c r="S149" s="3">
        <v>11.345599999999999</v>
      </c>
      <c r="T149" s="3" t="s">
        <v>162</v>
      </c>
      <c r="U149" s="3">
        <v>1.0375000000000001</v>
      </c>
      <c r="V149" s="7">
        <v>96.97</v>
      </c>
      <c r="W149" s="7">
        <f>U149*V149</f>
        <v>100.60637500000001</v>
      </c>
      <c r="X149" s="7"/>
      <c r="Y149" s="7"/>
      <c r="Z149" s="12"/>
      <c r="AA149" s="12"/>
      <c r="AB149" s="12"/>
    </row>
    <row r="150" spans="1:28" x14ac:dyDescent="0.25">
      <c r="A150" s="3"/>
      <c r="B150" s="3" t="s">
        <v>598</v>
      </c>
      <c r="C150" s="3"/>
      <c r="D150" s="3"/>
      <c r="E150" s="12"/>
      <c r="F150" s="12"/>
      <c r="G150" s="3"/>
      <c r="H150" s="3" t="s">
        <v>162</v>
      </c>
      <c r="I150" s="3">
        <v>10.4107</v>
      </c>
      <c r="J150" s="7">
        <v>1049</v>
      </c>
      <c r="K150" s="7">
        <f t="shared" ref="K150:K156" si="33">I150*J150</f>
        <v>10920.8243</v>
      </c>
      <c r="L150" s="3"/>
      <c r="M150" s="3"/>
      <c r="N150" s="3" t="s">
        <v>18</v>
      </c>
      <c r="O150" s="3">
        <v>16.396999999999998</v>
      </c>
      <c r="P150" s="7">
        <v>196</v>
      </c>
      <c r="Q150" s="7">
        <f t="shared" ref="Q150:Q158" si="34">O150*P150</f>
        <v>3213.8119999999999</v>
      </c>
      <c r="R150" s="3"/>
      <c r="S150" s="3"/>
      <c r="T150" s="3" t="s">
        <v>176</v>
      </c>
      <c r="U150" s="3">
        <v>0.95040000000000002</v>
      </c>
      <c r="V150" s="7">
        <v>96.97</v>
      </c>
      <c r="W150" s="7">
        <f t="shared" ref="W150:W157" si="35">U150*V150</f>
        <v>92.160287999999994</v>
      </c>
      <c r="X150" s="7"/>
      <c r="Y150" s="7"/>
      <c r="Z150" s="12"/>
      <c r="AA150" s="12"/>
      <c r="AB150" s="12"/>
    </row>
    <row r="151" spans="1:28" x14ac:dyDescent="0.25">
      <c r="A151" s="3"/>
      <c r="B151" s="3" t="s">
        <v>599</v>
      </c>
      <c r="C151" s="3"/>
      <c r="D151" s="3"/>
      <c r="E151" s="12"/>
      <c r="F151" s="12"/>
      <c r="G151" s="3"/>
      <c r="H151" s="3" t="s">
        <v>176</v>
      </c>
      <c r="I151" s="3">
        <v>12.8002</v>
      </c>
      <c r="J151" s="7">
        <v>883</v>
      </c>
      <c r="K151" s="7">
        <f t="shared" si="33"/>
        <v>11302.5766</v>
      </c>
      <c r="L151" s="3"/>
      <c r="M151" s="3"/>
      <c r="N151" s="3" t="s">
        <v>162</v>
      </c>
      <c r="O151" s="3">
        <v>8.7385999999999999</v>
      </c>
      <c r="P151" s="7">
        <v>196</v>
      </c>
      <c r="Q151" s="7">
        <f t="shared" si="34"/>
        <v>1712.7655999999999</v>
      </c>
      <c r="R151" s="3"/>
      <c r="S151" s="3"/>
      <c r="T151" s="3" t="s">
        <v>16</v>
      </c>
      <c r="U151" s="3">
        <v>1.5155000000000001</v>
      </c>
      <c r="V151" s="7">
        <v>96.97</v>
      </c>
      <c r="W151" s="7">
        <f t="shared" si="35"/>
        <v>146.958035</v>
      </c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 t="s">
        <v>172</v>
      </c>
      <c r="I152" s="3">
        <v>1.0599000000000001</v>
      </c>
      <c r="J152" s="7">
        <v>745</v>
      </c>
      <c r="K152" s="7">
        <f t="shared" si="33"/>
        <v>789.6255000000001</v>
      </c>
      <c r="L152" s="3"/>
      <c r="M152" s="3"/>
      <c r="N152" s="3" t="s">
        <v>176</v>
      </c>
      <c r="O152" s="3">
        <v>2.1309</v>
      </c>
      <c r="P152" s="7">
        <v>196</v>
      </c>
      <c r="Q152" s="7">
        <f t="shared" si="34"/>
        <v>417.65640000000002</v>
      </c>
      <c r="R152" s="3"/>
      <c r="S152" s="3"/>
      <c r="T152" s="3" t="s">
        <v>273</v>
      </c>
      <c r="U152" s="3">
        <v>0.81530000000000002</v>
      </c>
      <c r="V152" s="7">
        <v>96.97</v>
      </c>
      <c r="W152" s="7">
        <f t="shared" si="35"/>
        <v>79.059640999999999</v>
      </c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 t="s">
        <v>275</v>
      </c>
      <c r="I153" s="3">
        <v>0.1288</v>
      </c>
      <c r="J153" s="7">
        <v>732</v>
      </c>
      <c r="K153" s="7">
        <f t="shared" si="33"/>
        <v>94.281599999999997</v>
      </c>
      <c r="L153" s="3"/>
      <c r="M153" s="3"/>
      <c r="N153" s="3" t="s">
        <v>16</v>
      </c>
      <c r="O153" s="3">
        <v>0.69950000000000001</v>
      </c>
      <c r="P153" s="7">
        <v>196</v>
      </c>
      <c r="Q153" s="7">
        <f t="shared" si="34"/>
        <v>137.102</v>
      </c>
      <c r="R153" s="3"/>
      <c r="S153" s="3"/>
      <c r="T153" s="3" t="s">
        <v>45</v>
      </c>
      <c r="U153" s="3">
        <v>0.89349999999999996</v>
      </c>
      <c r="V153" s="7">
        <v>96.97</v>
      </c>
      <c r="W153" s="7">
        <f t="shared" si="35"/>
        <v>86.642694999999989</v>
      </c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 t="s">
        <v>275</v>
      </c>
      <c r="I154" s="3">
        <v>25.268699999999999</v>
      </c>
      <c r="J154" s="7">
        <v>718</v>
      </c>
      <c r="K154" s="7">
        <f t="shared" si="33"/>
        <v>18142.926599999999</v>
      </c>
      <c r="L154" s="3"/>
      <c r="M154" s="3"/>
      <c r="N154" s="3" t="s">
        <v>273</v>
      </c>
      <c r="O154" s="3">
        <v>4.9969999999999999</v>
      </c>
      <c r="P154" s="7">
        <v>196</v>
      </c>
      <c r="Q154" s="7">
        <f t="shared" si="34"/>
        <v>979.41200000000003</v>
      </c>
      <c r="R154" s="3"/>
      <c r="S154" s="3"/>
      <c r="T154" s="3" t="s">
        <v>275</v>
      </c>
      <c r="U154" s="3">
        <v>1.5641</v>
      </c>
      <c r="V154" s="7">
        <v>96.97</v>
      </c>
      <c r="W154" s="7">
        <f t="shared" si="35"/>
        <v>151.67077700000002</v>
      </c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 t="s">
        <v>191</v>
      </c>
      <c r="I155" s="3">
        <v>7.8223000000000003</v>
      </c>
      <c r="J155" s="7">
        <v>856</v>
      </c>
      <c r="K155" s="7">
        <f t="shared" si="33"/>
        <v>6695.8888000000006</v>
      </c>
      <c r="L155" s="3"/>
      <c r="M155" s="3"/>
      <c r="N155" s="3" t="s">
        <v>45</v>
      </c>
      <c r="O155" s="3">
        <v>13.828799999999999</v>
      </c>
      <c r="P155" s="7">
        <v>196</v>
      </c>
      <c r="Q155" s="7">
        <f t="shared" si="34"/>
        <v>2710.4447999999998</v>
      </c>
      <c r="R155" s="3"/>
      <c r="S155" s="3"/>
      <c r="T155" s="3" t="s">
        <v>191</v>
      </c>
      <c r="U155" s="3">
        <v>0.51070000000000004</v>
      </c>
      <c r="V155" s="7">
        <v>96.97</v>
      </c>
      <c r="W155" s="7">
        <f t="shared" si="35"/>
        <v>49.522579</v>
      </c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 t="s">
        <v>560</v>
      </c>
      <c r="I156" s="3">
        <v>5.2346000000000004</v>
      </c>
      <c r="J156" s="7">
        <v>787</v>
      </c>
      <c r="K156" s="7">
        <f t="shared" si="33"/>
        <v>4119.6302000000005</v>
      </c>
      <c r="L156" s="3"/>
      <c r="M156" s="3"/>
      <c r="N156" s="3" t="s">
        <v>275</v>
      </c>
      <c r="O156" s="3">
        <v>15.758800000000001</v>
      </c>
      <c r="P156" s="7">
        <v>196</v>
      </c>
      <c r="Q156" s="7">
        <f t="shared" si="34"/>
        <v>3088.7248</v>
      </c>
      <c r="R156" s="3"/>
      <c r="S156" s="3"/>
      <c r="T156" s="3" t="s">
        <v>560</v>
      </c>
      <c r="U156" s="3">
        <v>0.4158</v>
      </c>
      <c r="V156" s="7">
        <v>96.97</v>
      </c>
      <c r="W156" s="7">
        <f t="shared" si="35"/>
        <v>40.320126000000002</v>
      </c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 t="s">
        <v>191</v>
      </c>
      <c r="O157" s="3">
        <v>5.4069000000000003</v>
      </c>
      <c r="P157" s="7">
        <v>196</v>
      </c>
      <c r="Q157" s="7">
        <f t="shared" si="34"/>
        <v>1059.7524000000001</v>
      </c>
      <c r="R157" s="3"/>
      <c r="S157" s="3"/>
      <c r="T157" s="3" t="s">
        <v>18</v>
      </c>
      <c r="U157" s="3">
        <v>3.6427999999999998</v>
      </c>
      <c r="V157" s="7">
        <v>96.97</v>
      </c>
      <c r="W157" s="7">
        <f t="shared" si="35"/>
        <v>353.24231599999996</v>
      </c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 t="s">
        <v>560</v>
      </c>
      <c r="O158" s="3">
        <v>8.7821999999999996</v>
      </c>
      <c r="P158" s="7">
        <v>196</v>
      </c>
      <c r="Q158" s="7">
        <f t="shared" si="34"/>
        <v>1721.3111999999999</v>
      </c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>
        <f>SUM(I149:I156)</f>
        <v>67.158599999999993</v>
      </c>
      <c r="J159" s="7"/>
      <c r="K159" s="7">
        <f>SUM(K149:K156)</f>
        <v>54637.125599999999</v>
      </c>
      <c r="L159" s="3"/>
      <c r="M159" s="3"/>
      <c r="N159" s="3"/>
      <c r="O159" s="3">
        <f>SUM(O149:O158)</f>
        <v>77.285800000000009</v>
      </c>
      <c r="P159" s="7"/>
      <c r="Q159" s="7">
        <f>SUM(Q149:Q158)</f>
        <v>15148.016799999999</v>
      </c>
      <c r="R159" s="3"/>
      <c r="S159" s="3"/>
      <c r="T159" s="3"/>
      <c r="U159" s="3">
        <f>SUM(U149:U157)</f>
        <v>11.345599999999999</v>
      </c>
      <c r="V159" s="7"/>
      <c r="W159" s="7">
        <f>SUM(W149:W157)</f>
        <v>1100.182832</v>
      </c>
      <c r="X159" s="7"/>
      <c r="Y159" s="7">
        <f>K159+Q159+W159</f>
        <v>70885.325232000003</v>
      </c>
      <c r="Z159" s="12">
        <v>70900</v>
      </c>
      <c r="AA159" s="12">
        <v>67600</v>
      </c>
      <c r="AB159" s="12">
        <f>Z159-AA159</f>
        <v>3300</v>
      </c>
    </row>
    <row r="160" spans="1:28" x14ac:dyDescent="0.25">
      <c r="A160" s="29"/>
      <c r="B160" s="29"/>
      <c r="C160" s="29"/>
      <c r="D160" s="29"/>
      <c r="E160" s="33"/>
      <c r="F160" s="33"/>
      <c r="G160" s="29"/>
      <c r="H160" s="29"/>
      <c r="I160" s="29"/>
      <c r="J160" s="19"/>
      <c r="K160" s="19"/>
      <c r="L160" s="29"/>
      <c r="M160" s="29"/>
      <c r="N160" s="29"/>
      <c r="O160" s="29"/>
      <c r="P160" s="19"/>
      <c r="Q160" s="19"/>
      <c r="R160" s="29"/>
      <c r="S160" s="29"/>
      <c r="T160" s="29"/>
      <c r="U160" s="29"/>
      <c r="V160" s="19"/>
      <c r="W160" s="19"/>
      <c r="X160" s="19"/>
      <c r="Y160" s="19"/>
      <c r="Z160" s="33"/>
      <c r="AA160" s="33"/>
      <c r="AB160" s="33"/>
    </row>
    <row r="161" spans="1:28" x14ac:dyDescent="0.25">
      <c r="A161" s="3" t="s">
        <v>603</v>
      </c>
      <c r="B161" s="3" t="s">
        <v>604</v>
      </c>
      <c r="C161" s="3" t="s">
        <v>245</v>
      </c>
      <c r="D161" s="3">
        <v>29</v>
      </c>
      <c r="E161" s="12">
        <v>19900</v>
      </c>
      <c r="F161" s="12"/>
      <c r="G161" s="3">
        <v>24.335799999999999</v>
      </c>
      <c r="H161" s="3" t="s">
        <v>18</v>
      </c>
      <c r="I161" s="3">
        <v>10.6302</v>
      </c>
      <c r="J161" s="7">
        <v>1201</v>
      </c>
      <c r="K161" s="7">
        <f>I161*J161</f>
        <v>12766.870200000001</v>
      </c>
      <c r="L161" s="3"/>
      <c r="M161" s="3"/>
      <c r="N161" s="3"/>
      <c r="O161" s="3"/>
      <c r="P161" s="7"/>
      <c r="Q161" s="7"/>
      <c r="R161" s="3"/>
      <c r="S161" s="3">
        <v>9.6641999999999992</v>
      </c>
      <c r="T161" s="3" t="s">
        <v>18</v>
      </c>
      <c r="U161" s="3">
        <v>4.4920999999999998</v>
      </c>
      <c r="V161" s="7">
        <v>96.97</v>
      </c>
      <c r="W161" s="7">
        <f>U161*V161</f>
        <v>435.59893699999998</v>
      </c>
      <c r="X161" s="7"/>
      <c r="Y161" s="7"/>
      <c r="Z161" s="12"/>
      <c r="AA161" s="12"/>
      <c r="AB161" s="12"/>
    </row>
    <row r="162" spans="1:28" x14ac:dyDescent="0.25">
      <c r="A162" s="3"/>
      <c r="B162" s="3" t="s">
        <v>605</v>
      </c>
      <c r="C162" s="3"/>
      <c r="D162" s="3"/>
      <c r="E162" s="12"/>
      <c r="F162" s="12"/>
      <c r="G162" s="3"/>
      <c r="H162" s="3" t="s">
        <v>106</v>
      </c>
      <c r="I162" s="3">
        <v>5.4199999999999998E-2</v>
      </c>
      <c r="J162" s="7">
        <v>704</v>
      </c>
      <c r="K162" s="7">
        <f t="shared" ref="K162:K164" si="36">I162*J162</f>
        <v>38.156799999999997</v>
      </c>
      <c r="L162" s="3"/>
      <c r="M162" s="3"/>
      <c r="N162" s="3"/>
      <c r="O162" s="3"/>
      <c r="P162" s="7"/>
      <c r="Q162" s="7"/>
      <c r="R162" s="3"/>
      <c r="S162" s="3"/>
      <c r="T162" s="3" t="s">
        <v>16</v>
      </c>
      <c r="U162" s="3">
        <v>5.1721000000000004</v>
      </c>
      <c r="V162" s="7">
        <v>96.97</v>
      </c>
      <c r="W162" s="7">
        <f>U162*V162</f>
        <v>501.53853700000002</v>
      </c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 t="s">
        <v>160</v>
      </c>
      <c r="I163" s="3">
        <v>1.0954999999999999</v>
      </c>
      <c r="J163" s="7">
        <v>1104</v>
      </c>
      <c r="K163" s="7">
        <f t="shared" si="36"/>
        <v>1209.432</v>
      </c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 t="s">
        <v>16</v>
      </c>
      <c r="I164" s="3">
        <v>12.555899999999999</v>
      </c>
      <c r="J164" s="7">
        <v>1118</v>
      </c>
      <c r="K164" s="7">
        <f t="shared" si="36"/>
        <v>14037.4962</v>
      </c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 t="s">
        <v>35</v>
      </c>
      <c r="B165" s="3"/>
      <c r="C165" s="3"/>
      <c r="D165" s="3"/>
      <c r="E165" s="12"/>
      <c r="F165" s="12"/>
      <c r="G165" s="3"/>
      <c r="H165" s="3"/>
      <c r="I165" s="3">
        <f>SUM(I161:I164)</f>
        <v>24.335799999999999</v>
      </c>
      <c r="J165" s="7"/>
      <c r="K165" s="7">
        <f>SUM(K161:K164)</f>
        <v>28051.955200000004</v>
      </c>
      <c r="L165" s="3"/>
      <c r="M165" s="3"/>
      <c r="N165" s="3"/>
      <c r="O165" s="3"/>
      <c r="P165" s="7"/>
      <c r="Q165" s="7"/>
      <c r="R165" s="3"/>
      <c r="S165" s="3"/>
      <c r="T165" s="3"/>
      <c r="U165" s="3">
        <f>U161+U162</f>
        <v>9.664200000000001</v>
      </c>
      <c r="V165" s="7"/>
      <c r="W165" s="7">
        <f>W161+W162</f>
        <v>937.137474</v>
      </c>
      <c r="X165" s="7"/>
      <c r="Y165" s="7">
        <f>K165+W165</f>
        <v>28989.092674000003</v>
      </c>
      <c r="Z165" s="12">
        <v>29000</v>
      </c>
      <c r="AA165" s="12">
        <v>19900</v>
      </c>
      <c r="AB165" s="12">
        <f>Z165-AA165</f>
        <v>9100</v>
      </c>
    </row>
    <row r="166" spans="1:28" x14ac:dyDescent="0.25">
      <c r="A166" s="29"/>
      <c r="B166" s="29"/>
      <c r="C166" s="29"/>
      <c r="D166" s="29"/>
      <c r="E166" s="33"/>
      <c r="F166" s="33"/>
      <c r="G166" s="29"/>
      <c r="H166" s="29"/>
      <c r="I166" s="29"/>
      <c r="J166" s="19"/>
      <c r="K166" s="19"/>
      <c r="L166" s="29"/>
      <c r="M166" s="29"/>
      <c r="N166" s="29"/>
      <c r="O166" s="29"/>
      <c r="P166" s="19"/>
      <c r="Q166" s="19"/>
      <c r="R166" s="29"/>
      <c r="S166" s="29"/>
      <c r="T166" s="29"/>
      <c r="U166" s="29"/>
      <c r="V166" s="19"/>
      <c r="W166" s="19"/>
      <c r="X166" s="19"/>
      <c r="Y166" s="19"/>
      <c r="Z166" s="33"/>
      <c r="AA166" s="33"/>
      <c r="AB166" s="33"/>
    </row>
    <row r="167" spans="1:28" x14ac:dyDescent="0.25">
      <c r="A167" s="3" t="s">
        <v>36</v>
      </c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1" t="s">
        <v>19</v>
      </c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>
        <f>SUM(AB10:AB165)</f>
        <v>51400</v>
      </c>
    </row>
    <row r="169" spans="1:28" x14ac:dyDescent="0.25">
      <c r="A169" s="1" t="s">
        <v>20</v>
      </c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>
        <f>AB168/2</f>
        <v>25700</v>
      </c>
    </row>
    <row r="170" spans="1:28" x14ac:dyDescent="0.25">
      <c r="A170" s="1" t="s">
        <v>21</v>
      </c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>
        <f>AB169*0.1</f>
        <v>2570</v>
      </c>
    </row>
    <row r="171" spans="1:28" x14ac:dyDescent="0.25">
      <c r="A171" s="1" t="s">
        <v>22</v>
      </c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>
        <f>AB170*0.22766</f>
        <v>585.08619999999996</v>
      </c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  <row r="174" spans="1:28" x14ac:dyDescent="0.25">
      <c r="A174" s="1"/>
      <c r="B174" s="1"/>
      <c r="C174" s="1"/>
      <c r="D174" s="1"/>
      <c r="E174" s="11"/>
      <c r="F174" s="11"/>
      <c r="G174" s="1"/>
      <c r="H174" s="1"/>
      <c r="I174" s="1"/>
      <c r="J174" s="5"/>
      <c r="K174" s="5"/>
      <c r="L174" s="3"/>
      <c r="M174" s="1"/>
      <c r="N174" s="1"/>
      <c r="O174" s="1"/>
      <c r="P174" s="5"/>
      <c r="Q174" s="5"/>
      <c r="R174" s="3"/>
      <c r="S174" s="1"/>
      <c r="T174" s="1"/>
      <c r="U174" s="1"/>
      <c r="V174" s="5"/>
      <c r="W174" s="5"/>
      <c r="X174" s="7"/>
      <c r="Y174" s="5"/>
      <c r="Z174" s="11"/>
      <c r="AA174" s="11"/>
      <c r="AB174" s="11"/>
    </row>
    <row r="175" spans="1:28" x14ac:dyDescent="0.25">
      <c r="A175" s="1"/>
      <c r="B175" s="1"/>
      <c r="C175" s="1"/>
      <c r="D175" s="1"/>
      <c r="E175" s="11"/>
      <c r="F175" s="11"/>
      <c r="G175" s="1"/>
      <c r="H175" s="1"/>
      <c r="I175" s="1"/>
      <c r="J175" s="5"/>
      <c r="K175" s="5"/>
      <c r="L175" s="3"/>
      <c r="M175" s="1"/>
      <c r="N175" s="1"/>
      <c r="O175" s="1"/>
      <c r="P175" s="5"/>
      <c r="Q175" s="5"/>
      <c r="R175" s="3"/>
      <c r="S175" s="1"/>
      <c r="T175" s="1"/>
      <c r="U175" s="1"/>
      <c r="V175" s="5"/>
      <c r="W175" s="5"/>
      <c r="X175" s="7"/>
      <c r="Y175" s="5"/>
      <c r="Z175" s="11"/>
      <c r="AA175" s="11"/>
      <c r="AB175" s="11"/>
    </row>
    <row r="176" spans="1:28" x14ac:dyDescent="0.25">
      <c r="A176" s="1"/>
      <c r="B176" s="1"/>
      <c r="C176" s="1"/>
      <c r="D176" s="1"/>
      <c r="E176" s="11"/>
      <c r="F176" s="11"/>
      <c r="G176" s="1"/>
      <c r="H176" s="1"/>
      <c r="I176" s="1"/>
      <c r="J176" s="5"/>
      <c r="K176" s="5"/>
      <c r="L176" s="3"/>
      <c r="M176" s="1"/>
      <c r="N176" s="1"/>
      <c r="O176" s="1"/>
      <c r="P176" s="5"/>
      <c r="Q176" s="5"/>
      <c r="R176" s="3"/>
      <c r="S176" s="1"/>
      <c r="T176" s="1"/>
      <c r="U176" s="1"/>
      <c r="V176" s="5"/>
      <c r="W176" s="5"/>
      <c r="X176" s="7"/>
      <c r="Y176" s="5"/>
      <c r="Z176" s="11"/>
      <c r="AA176" s="11"/>
      <c r="AB176" s="11"/>
    </row>
    <row r="177" spans="1:28" x14ac:dyDescent="0.25">
      <c r="A177" s="1"/>
      <c r="B177" s="1"/>
      <c r="C177" s="1"/>
      <c r="D177" s="1"/>
      <c r="E177" s="11"/>
      <c r="F177" s="11"/>
      <c r="G177" s="1"/>
      <c r="H177" s="1"/>
      <c r="I177" s="1"/>
      <c r="J177" s="5"/>
      <c r="K177" s="5"/>
      <c r="L177" s="3"/>
      <c r="M177" s="1"/>
      <c r="N177" s="1"/>
      <c r="O177" s="1"/>
      <c r="P177" s="5"/>
      <c r="Q177" s="5"/>
      <c r="R177" s="3"/>
      <c r="S177" s="1"/>
      <c r="T177" s="1"/>
      <c r="U177" s="1"/>
      <c r="V177" s="5"/>
      <c r="W177" s="5"/>
      <c r="X177" s="7"/>
      <c r="Y177" s="5"/>
      <c r="Z177" s="11"/>
      <c r="AA177" s="11"/>
      <c r="AB177" s="11"/>
    </row>
    <row r="178" spans="1:28" x14ac:dyDescent="0.25">
      <c r="A178" s="1"/>
      <c r="B178" s="1"/>
      <c r="C178" s="1"/>
      <c r="D178" s="1"/>
      <c r="E178" s="11"/>
      <c r="F178" s="11"/>
      <c r="G178" s="1"/>
      <c r="H178" s="1"/>
      <c r="I178" s="1"/>
      <c r="J178" s="5"/>
      <c r="K178" s="5"/>
      <c r="L178" s="3"/>
      <c r="M178" s="1"/>
      <c r="N178" s="1"/>
      <c r="O178" s="1"/>
      <c r="P178" s="5"/>
      <c r="Q178" s="5"/>
      <c r="R178" s="3"/>
      <c r="S178" s="1"/>
      <c r="T178" s="1"/>
      <c r="U178" s="1"/>
      <c r="V178" s="5"/>
      <c r="W178" s="5"/>
      <c r="X178" s="7"/>
      <c r="Y178" s="5"/>
      <c r="Z178" s="11"/>
      <c r="AA178" s="11"/>
      <c r="AB178" s="11"/>
    </row>
    <row r="179" spans="1:28" x14ac:dyDescent="0.25">
      <c r="A179" s="1"/>
      <c r="B179" s="1"/>
      <c r="C179" s="1"/>
      <c r="D179" s="1"/>
      <c r="E179" s="11"/>
      <c r="F179" s="11"/>
      <c r="G179" s="1"/>
      <c r="H179" s="1"/>
      <c r="I179" s="1"/>
      <c r="J179" s="5"/>
      <c r="K179" s="5"/>
      <c r="L179" s="3"/>
      <c r="M179" s="1"/>
      <c r="N179" s="1"/>
      <c r="O179" s="1"/>
      <c r="P179" s="5"/>
      <c r="Q179" s="5"/>
      <c r="R179" s="3"/>
      <c r="S179" s="1"/>
      <c r="T179" s="1"/>
      <c r="U179" s="1"/>
      <c r="V179" s="5"/>
      <c r="W179" s="5"/>
      <c r="X179" s="7"/>
      <c r="Y179" s="5"/>
      <c r="Z179" s="11"/>
      <c r="AA179" s="11"/>
      <c r="AB179" s="11"/>
    </row>
    <row r="180" spans="1:28" x14ac:dyDescent="0.25">
      <c r="A180" s="1"/>
      <c r="B180" s="1"/>
      <c r="C180" s="1"/>
      <c r="D180" s="1"/>
      <c r="E180" s="11"/>
      <c r="F180" s="11"/>
      <c r="G180" s="1"/>
      <c r="H180" s="1"/>
      <c r="I180" s="1"/>
      <c r="J180" s="5"/>
      <c r="K180" s="5"/>
      <c r="L180" s="3"/>
      <c r="M180" s="1"/>
      <c r="N180" s="1"/>
      <c r="O180" s="1"/>
      <c r="P180" s="5"/>
      <c r="Q180" s="5"/>
      <c r="R180" s="3"/>
      <c r="S180" s="1"/>
      <c r="T180" s="1"/>
      <c r="U180" s="1"/>
      <c r="V180" s="5"/>
      <c r="W180" s="5"/>
      <c r="X180" s="7"/>
      <c r="Y180" s="5"/>
      <c r="Z180" s="11"/>
      <c r="AA180" s="11"/>
      <c r="AB180" s="11"/>
    </row>
    <row r="181" spans="1:28" x14ac:dyDescent="0.25">
      <c r="A181" s="1"/>
      <c r="B181" s="1"/>
      <c r="C181" s="1"/>
      <c r="D181" s="1"/>
      <c r="E181" s="11"/>
      <c r="F181" s="11"/>
      <c r="G181" s="1"/>
      <c r="H181" s="1"/>
      <c r="I181" s="1"/>
      <c r="J181" s="5"/>
      <c r="K181" s="5"/>
      <c r="L181" s="3"/>
      <c r="M181" s="1"/>
      <c r="N181" s="1"/>
      <c r="O181" s="1"/>
      <c r="P181" s="5"/>
      <c r="Q181" s="5"/>
      <c r="R181" s="3"/>
      <c r="S181" s="1"/>
      <c r="T181" s="1"/>
      <c r="U181" s="1"/>
      <c r="V181" s="5"/>
      <c r="W181" s="5"/>
      <c r="X181" s="7"/>
      <c r="Y181" s="5"/>
      <c r="Z181" s="11"/>
      <c r="AA181" s="11"/>
      <c r="AB181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B271D-B730-4EBB-B798-510DFE475A8F}">
  <dimension ref="A1:AC220"/>
  <sheetViews>
    <sheetView workbookViewId="0">
      <selection activeCell="E25" sqref="E25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style="47" bestFit="1" customWidth="1"/>
    <col min="22" max="22" width="10.7109375" style="8" customWidth="1"/>
    <col min="23" max="23" width="11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606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43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607</v>
      </c>
      <c r="B3" s="3" t="s">
        <v>608</v>
      </c>
      <c r="C3" s="3" t="s">
        <v>169</v>
      </c>
      <c r="D3" s="3">
        <v>127.3</v>
      </c>
      <c r="E3" s="12">
        <v>79400</v>
      </c>
      <c r="F3" s="12"/>
      <c r="G3" s="3">
        <v>78.188199999999995</v>
      </c>
      <c r="H3" s="3" t="s">
        <v>18</v>
      </c>
      <c r="I3" s="3">
        <v>56.746400000000001</v>
      </c>
      <c r="J3" s="7">
        <v>1201</v>
      </c>
      <c r="K3" s="7">
        <f>I3*J3</f>
        <v>68152.426399999997</v>
      </c>
      <c r="L3" s="3"/>
      <c r="M3" s="3"/>
      <c r="N3" s="3"/>
      <c r="O3" s="3"/>
      <c r="P3" s="7"/>
      <c r="Q3" s="7"/>
      <c r="R3" s="3"/>
      <c r="S3" s="3">
        <v>49.111800000000002</v>
      </c>
      <c r="T3" s="3" t="s">
        <v>18</v>
      </c>
      <c r="U3" s="3">
        <v>3.2349999999999999</v>
      </c>
      <c r="V3" s="7">
        <v>96.97</v>
      </c>
      <c r="W3" s="7">
        <f>U3*V3</f>
        <v>313.69794999999999</v>
      </c>
      <c r="X3" s="7"/>
      <c r="Y3" s="7"/>
      <c r="Z3" s="12"/>
      <c r="AA3" s="12"/>
      <c r="AB3" s="12"/>
    </row>
    <row r="4" spans="1:28" x14ac:dyDescent="0.25">
      <c r="A4" s="3"/>
      <c r="B4" s="3" t="s">
        <v>609</v>
      </c>
      <c r="C4" s="3"/>
      <c r="D4" s="3"/>
      <c r="E4" s="12"/>
      <c r="F4" s="12"/>
      <c r="G4" s="3"/>
      <c r="H4" s="3" t="s">
        <v>106</v>
      </c>
      <c r="I4" s="3">
        <v>10.560499999999999</v>
      </c>
      <c r="J4" s="7">
        <v>704</v>
      </c>
      <c r="K4" s="7">
        <f t="shared" ref="K4:K6" si="0">I4*J4</f>
        <v>7434.5919999999996</v>
      </c>
      <c r="L4" s="3"/>
      <c r="M4" s="3"/>
      <c r="N4" s="3"/>
      <c r="O4" s="3"/>
      <c r="P4" s="7"/>
      <c r="Q4" s="7"/>
      <c r="R4" s="3"/>
      <c r="S4" s="3"/>
      <c r="T4" s="3" t="s">
        <v>106</v>
      </c>
      <c r="U4" s="3">
        <v>25.366800000000001</v>
      </c>
      <c r="V4" s="7">
        <v>96.97</v>
      </c>
      <c r="W4" s="7">
        <f t="shared" ref="W4:W6" si="1">U4*V4</f>
        <v>2459.8185960000001</v>
      </c>
      <c r="X4" s="7"/>
      <c r="Y4" s="7"/>
      <c r="Z4" s="12"/>
      <c r="AA4" s="12"/>
      <c r="AB4" s="12"/>
    </row>
    <row r="5" spans="1:28" x14ac:dyDescent="0.25">
      <c r="A5" s="3"/>
      <c r="B5" s="3" t="s">
        <v>610</v>
      </c>
      <c r="C5" s="3"/>
      <c r="D5" s="3"/>
      <c r="E5" s="12"/>
      <c r="F5" s="12"/>
      <c r="G5" s="3"/>
      <c r="H5" s="3" t="s">
        <v>161</v>
      </c>
      <c r="I5" s="3">
        <v>10.827400000000001</v>
      </c>
      <c r="J5" s="7">
        <v>1228</v>
      </c>
      <c r="K5" s="7">
        <f t="shared" si="0"/>
        <v>13296.047200000001</v>
      </c>
      <c r="L5" s="3"/>
      <c r="M5" s="3"/>
      <c r="N5" s="3"/>
      <c r="O5" s="3"/>
      <c r="P5" s="7"/>
      <c r="Q5" s="7"/>
      <c r="R5" s="3"/>
      <c r="S5" s="3"/>
      <c r="T5" s="3" t="s">
        <v>161</v>
      </c>
      <c r="U5" s="3">
        <v>9.4399999999999998E-2</v>
      </c>
      <c r="V5" s="7">
        <v>96.97</v>
      </c>
      <c r="W5" s="7">
        <f t="shared" si="1"/>
        <v>9.153967999999999</v>
      </c>
      <c r="X5" s="7"/>
      <c r="Y5" s="7"/>
      <c r="Z5" s="12"/>
      <c r="AA5" s="12"/>
      <c r="AB5" s="12"/>
    </row>
    <row r="6" spans="1:28" x14ac:dyDescent="0.25">
      <c r="A6" s="3"/>
      <c r="B6" s="3" t="s">
        <v>611</v>
      </c>
      <c r="C6" s="3"/>
      <c r="D6" s="3"/>
      <c r="E6" s="12"/>
      <c r="F6" s="12"/>
      <c r="G6" s="3"/>
      <c r="H6" s="3" t="s">
        <v>49</v>
      </c>
      <c r="I6" s="3">
        <v>5.3900000000000003E-2</v>
      </c>
      <c r="J6" s="7">
        <v>138</v>
      </c>
      <c r="K6" s="7">
        <f t="shared" si="0"/>
        <v>7.4382000000000001</v>
      </c>
      <c r="L6" s="3"/>
      <c r="M6" s="3"/>
      <c r="N6" s="3"/>
      <c r="O6" s="3"/>
      <c r="P6" s="7"/>
      <c r="Q6" s="7"/>
      <c r="R6" s="3"/>
      <c r="S6" s="3"/>
      <c r="T6" s="3" t="s">
        <v>49</v>
      </c>
      <c r="U6" s="44">
        <v>20.415600000000001</v>
      </c>
      <c r="V6" s="7">
        <v>96.97</v>
      </c>
      <c r="W6" s="7">
        <f t="shared" si="1"/>
        <v>1979.700732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/>
      <c r="I7" s="3">
        <f>SUM(I3:I6)</f>
        <v>78.188199999999995</v>
      </c>
      <c r="J7" s="7"/>
      <c r="K7" s="7">
        <f>SUM(K3:K6)</f>
        <v>88890.503800000006</v>
      </c>
      <c r="L7" s="3"/>
      <c r="M7" s="3"/>
      <c r="N7" s="3"/>
      <c r="O7" s="3"/>
      <c r="P7" s="7"/>
      <c r="Q7" s="7"/>
      <c r="R7" s="3"/>
      <c r="S7" s="3"/>
      <c r="T7" s="3"/>
      <c r="U7" s="44">
        <f>SUM(U3:U6)</f>
        <v>49.111800000000002</v>
      </c>
      <c r="V7" s="7"/>
      <c r="W7" s="7">
        <f>SUM(W3:W6)</f>
        <v>4762.3712459999997</v>
      </c>
      <c r="X7" s="7"/>
      <c r="Y7" s="7">
        <f>K7+W7</f>
        <v>93652.875046000001</v>
      </c>
      <c r="Z7" s="12">
        <v>96700</v>
      </c>
      <c r="AA7" s="12">
        <v>79400</v>
      </c>
      <c r="AB7" s="12">
        <f>Z7-AA7</f>
        <v>17300</v>
      </c>
    </row>
    <row r="8" spans="1:28" x14ac:dyDescent="0.25">
      <c r="A8" s="29"/>
      <c r="B8" s="29"/>
      <c r="C8" s="29"/>
      <c r="D8" s="29"/>
      <c r="E8" s="33"/>
      <c r="F8" s="33"/>
      <c r="G8" s="29"/>
      <c r="H8" s="29"/>
      <c r="I8" s="29"/>
      <c r="J8" s="19"/>
      <c r="K8" s="19"/>
      <c r="L8" s="29"/>
      <c r="M8" s="29"/>
      <c r="N8" s="29"/>
      <c r="O8" s="29"/>
      <c r="P8" s="19"/>
      <c r="Q8" s="19"/>
      <c r="R8" s="29"/>
      <c r="S8" s="29"/>
      <c r="T8" s="29"/>
      <c r="U8" s="45"/>
      <c r="V8" s="19"/>
      <c r="W8" s="19"/>
      <c r="X8" s="19"/>
      <c r="Y8" s="19"/>
      <c r="Z8" s="33"/>
      <c r="AA8" s="33"/>
      <c r="AB8" s="33"/>
    </row>
    <row r="9" spans="1:28" x14ac:dyDescent="0.25">
      <c r="A9" s="3" t="s">
        <v>612</v>
      </c>
      <c r="B9" s="3" t="s">
        <v>613</v>
      </c>
      <c r="C9" s="3" t="s">
        <v>169</v>
      </c>
      <c r="D9" s="3">
        <v>140.63999999999999</v>
      </c>
      <c r="E9" s="12">
        <v>160100</v>
      </c>
      <c r="F9" s="12"/>
      <c r="G9" s="3">
        <v>133.87899999999999</v>
      </c>
      <c r="H9" s="3" t="s">
        <v>18</v>
      </c>
      <c r="I9" s="3">
        <v>61.145299999999999</v>
      </c>
      <c r="J9" s="7">
        <v>1201</v>
      </c>
      <c r="K9" s="7">
        <f>I9*J9</f>
        <v>73435.505300000004</v>
      </c>
      <c r="L9" s="3"/>
      <c r="M9" s="3"/>
      <c r="N9" s="3"/>
      <c r="O9" s="3"/>
      <c r="P9" s="7"/>
      <c r="Q9" s="7"/>
      <c r="R9" s="3"/>
      <c r="S9" s="3">
        <v>6.7610000000000001</v>
      </c>
      <c r="T9" s="3" t="s">
        <v>18</v>
      </c>
      <c r="U9" s="44">
        <v>4.6280000000000001</v>
      </c>
      <c r="V9" s="7">
        <v>96.97</v>
      </c>
      <c r="W9" s="7">
        <f>U9*V9</f>
        <v>448.77715999999998</v>
      </c>
      <c r="X9" s="7"/>
      <c r="Y9" s="7"/>
      <c r="Z9" s="12"/>
      <c r="AA9" s="12"/>
      <c r="AB9" s="12"/>
    </row>
    <row r="10" spans="1:28" x14ac:dyDescent="0.25">
      <c r="A10" s="3"/>
      <c r="B10" s="3" t="s">
        <v>609</v>
      </c>
      <c r="C10" s="3"/>
      <c r="D10" s="3"/>
      <c r="E10" s="12"/>
      <c r="F10" s="12"/>
      <c r="G10" s="3"/>
      <c r="H10" s="3" t="s">
        <v>161</v>
      </c>
      <c r="I10" s="3">
        <v>72.733699999999999</v>
      </c>
      <c r="J10" s="7">
        <v>1228</v>
      </c>
      <c r="K10" s="7">
        <f>I10*J10</f>
        <v>89316.983599999992</v>
      </c>
      <c r="L10" s="3"/>
      <c r="M10" s="3"/>
      <c r="N10" s="3"/>
      <c r="O10" s="3"/>
      <c r="P10" s="7"/>
      <c r="Q10" s="7"/>
      <c r="R10" s="3"/>
      <c r="S10" s="3"/>
      <c r="T10" s="3" t="s">
        <v>161</v>
      </c>
      <c r="U10" s="44">
        <v>2.133</v>
      </c>
      <c r="V10" s="7">
        <v>96.97</v>
      </c>
      <c r="W10" s="7">
        <f>U10*V10</f>
        <v>206.83700999999999</v>
      </c>
      <c r="X10" s="7"/>
      <c r="Y10" s="7"/>
      <c r="Z10" s="12"/>
      <c r="AA10" s="12"/>
      <c r="AB10" s="12"/>
    </row>
    <row r="11" spans="1:28" x14ac:dyDescent="0.25">
      <c r="A11" s="3"/>
      <c r="B11" s="3" t="s">
        <v>614</v>
      </c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44"/>
      <c r="V11" s="7"/>
      <c r="W11" s="7"/>
      <c r="X11" s="7"/>
      <c r="Y11" s="7"/>
      <c r="Z11" s="12"/>
      <c r="AA11" s="12"/>
      <c r="AB11" s="12"/>
    </row>
    <row r="12" spans="1:28" x14ac:dyDescent="0.25">
      <c r="A12" s="3"/>
      <c r="B12" s="3" t="s">
        <v>615</v>
      </c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44"/>
      <c r="V12" s="7"/>
      <c r="W12" s="7"/>
      <c r="X12" s="7"/>
      <c r="Y12" s="7"/>
      <c r="Z12" s="12"/>
      <c r="AA12" s="12"/>
      <c r="AB12" s="12"/>
    </row>
    <row r="13" spans="1:28" x14ac:dyDescent="0.25">
      <c r="A13" s="3"/>
      <c r="B13" s="3" t="s">
        <v>611</v>
      </c>
      <c r="C13" s="3"/>
      <c r="D13" s="3"/>
      <c r="E13" s="12"/>
      <c r="F13" s="12"/>
      <c r="G13" s="3"/>
      <c r="H13" s="3"/>
      <c r="I13" s="3">
        <f>I9+I10</f>
        <v>133.87899999999999</v>
      </c>
      <c r="J13" s="7"/>
      <c r="K13" s="7">
        <f>K9+K10</f>
        <v>162752.4889</v>
      </c>
      <c r="L13" s="3"/>
      <c r="M13" s="3"/>
      <c r="N13" s="3"/>
      <c r="O13" s="3"/>
      <c r="P13" s="7"/>
      <c r="Q13" s="7"/>
      <c r="R13" s="3"/>
      <c r="S13" s="3"/>
      <c r="T13" s="3"/>
      <c r="U13" s="44">
        <f>U9+U10</f>
        <v>6.7610000000000001</v>
      </c>
      <c r="V13" s="7"/>
      <c r="W13" s="7">
        <f>W9+W10</f>
        <v>655.61416999999994</v>
      </c>
      <c r="X13" s="7"/>
      <c r="Y13" s="7">
        <f>K13+W13</f>
        <v>163408.10306999998</v>
      </c>
      <c r="Z13" s="12">
        <v>163400</v>
      </c>
      <c r="AA13" s="12">
        <v>160100</v>
      </c>
      <c r="AB13" s="12">
        <f>Z13-AA13</f>
        <v>3300</v>
      </c>
    </row>
    <row r="14" spans="1:28" x14ac:dyDescent="0.25">
      <c r="A14" s="29"/>
      <c r="B14" s="29"/>
      <c r="C14" s="29"/>
      <c r="D14" s="29"/>
      <c r="E14" s="33"/>
      <c r="F14" s="33"/>
      <c r="G14" s="29"/>
      <c r="H14" s="29"/>
      <c r="I14" s="29"/>
      <c r="J14" s="19"/>
      <c r="K14" s="19"/>
      <c r="L14" s="29"/>
      <c r="M14" s="29"/>
      <c r="N14" s="29"/>
      <c r="O14" s="29"/>
      <c r="P14" s="19"/>
      <c r="Q14" s="19"/>
      <c r="R14" s="29"/>
      <c r="S14" s="29"/>
      <c r="T14" s="29"/>
      <c r="U14" s="45"/>
      <c r="V14" s="19"/>
      <c r="W14" s="19"/>
      <c r="X14" s="19"/>
      <c r="Y14" s="19"/>
      <c r="Z14" s="33"/>
      <c r="AA14" s="33"/>
      <c r="AB14" s="33"/>
    </row>
    <row r="15" spans="1:28" x14ac:dyDescent="0.25">
      <c r="A15" s="3" t="s">
        <v>616</v>
      </c>
      <c r="B15" s="3" t="s">
        <v>617</v>
      </c>
      <c r="C15" s="3" t="s">
        <v>169</v>
      </c>
      <c r="D15" s="3">
        <v>155</v>
      </c>
      <c r="E15" s="12">
        <v>134500</v>
      </c>
      <c r="F15" s="12"/>
      <c r="G15" s="3">
        <v>151.6053</v>
      </c>
      <c r="H15" s="3" t="s">
        <v>170</v>
      </c>
      <c r="I15" s="3">
        <v>1.8013999999999999</v>
      </c>
      <c r="J15" s="7">
        <v>580</v>
      </c>
      <c r="K15" s="7">
        <f>I15*J15</f>
        <v>1044.8119999999999</v>
      </c>
      <c r="L15" s="3"/>
      <c r="M15" s="3">
        <v>4.3704999999999998</v>
      </c>
      <c r="N15" s="3" t="s">
        <v>160</v>
      </c>
      <c r="O15" s="3">
        <v>2.0249999999999999</v>
      </c>
      <c r="P15" s="7">
        <v>196</v>
      </c>
      <c r="Q15" s="7">
        <f>O15*P15</f>
        <v>396.9</v>
      </c>
      <c r="R15" s="3"/>
      <c r="S15" s="3">
        <v>4.0242000000000004</v>
      </c>
      <c r="T15" s="3" t="s">
        <v>18</v>
      </c>
      <c r="U15" s="44">
        <v>0.1235</v>
      </c>
      <c r="V15" s="7">
        <v>96.97</v>
      </c>
      <c r="W15" s="7">
        <f>U15*V15</f>
        <v>11.975795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18</v>
      </c>
      <c r="I16" s="3">
        <v>5.5381999999999998</v>
      </c>
      <c r="J16" s="7">
        <v>1201</v>
      </c>
      <c r="K16" s="7">
        <f t="shared" ref="K16:K18" si="2">I16*J16</f>
        <v>6651.3782000000001</v>
      </c>
      <c r="L16" s="3"/>
      <c r="M16" s="3"/>
      <c r="N16" s="3" t="s">
        <v>176</v>
      </c>
      <c r="O16" s="3">
        <v>2.3454999999999999</v>
      </c>
      <c r="P16" s="7">
        <v>196</v>
      </c>
      <c r="Q16" s="7">
        <f>O16*P16</f>
        <v>459.71799999999996</v>
      </c>
      <c r="R16" s="3"/>
      <c r="S16" s="3"/>
      <c r="T16" s="3" t="s">
        <v>160</v>
      </c>
      <c r="U16" s="44">
        <v>3.6280000000000001</v>
      </c>
      <c r="V16" s="7">
        <v>96.97</v>
      </c>
      <c r="W16" s="7">
        <f t="shared" ref="W16:W17" si="3">U16*V16</f>
        <v>351.80716000000001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160</v>
      </c>
      <c r="I17" s="3">
        <v>53.0747</v>
      </c>
      <c r="J17" s="7">
        <v>1104</v>
      </c>
      <c r="K17" s="7">
        <f t="shared" si="2"/>
        <v>58594.468800000002</v>
      </c>
      <c r="L17" s="3"/>
      <c r="M17" s="3"/>
      <c r="N17" s="3"/>
      <c r="O17" s="3"/>
      <c r="P17" s="7"/>
      <c r="Q17" s="7"/>
      <c r="R17" s="3"/>
      <c r="S17" s="3"/>
      <c r="T17" s="3" t="s">
        <v>176</v>
      </c>
      <c r="U17" s="44">
        <v>0.2727</v>
      </c>
      <c r="V17" s="7">
        <v>96.97</v>
      </c>
      <c r="W17" s="7">
        <f t="shared" si="3"/>
        <v>26.443718999999998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176</v>
      </c>
      <c r="I18" s="3">
        <v>91.191000000000003</v>
      </c>
      <c r="J18" s="7">
        <v>883</v>
      </c>
      <c r="K18" s="7">
        <f t="shared" si="2"/>
        <v>80521.653000000006</v>
      </c>
      <c r="L18" s="3"/>
      <c r="M18" s="3"/>
      <c r="N18" s="3"/>
      <c r="O18" s="3"/>
      <c r="P18" s="7"/>
      <c r="Q18" s="7"/>
      <c r="R18" s="3"/>
      <c r="S18" s="3"/>
      <c r="T18" s="3"/>
      <c r="U18" s="44"/>
      <c r="V18" s="7"/>
      <c r="W18" s="7"/>
      <c r="X18" s="7"/>
      <c r="Y18" s="7"/>
      <c r="Z18" s="12"/>
      <c r="AA18" s="12"/>
      <c r="AB18" s="12"/>
    </row>
    <row r="19" spans="1:28" x14ac:dyDescent="0.25">
      <c r="A19" s="3" t="s">
        <v>35</v>
      </c>
      <c r="B19" s="3"/>
      <c r="C19" s="3"/>
      <c r="D19" s="3"/>
      <c r="E19" s="12"/>
      <c r="F19" s="12"/>
      <c r="G19" s="3"/>
      <c r="H19" s="3"/>
      <c r="I19" s="3">
        <f>SUM(I15:I18)</f>
        <v>151.6053</v>
      </c>
      <c r="J19" s="7"/>
      <c r="K19" s="7">
        <f>SUM(K15:K18)</f>
        <v>146812.31200000001</v>
      </c>
      <c r="L19" s="3"/>
      <c r="M19" s="3"/>
      <c r="N19" s="3"/>
      <c r="O19" s="3">
        <f>O15+O16</f>
        <v>4.3704999999999998</v>
      </c>
      <c r="P19" s="7"/>
      <c r="Q19" s="7">
        <f>Q15+Q16</f>
        <v>856.61799999999994</v>
      </c>
      <c r="R19" s="3"/>
      <c r="S19" s="3"/>
      <c r="T19" s="3"/>
      <c r="U19" s="44">
        <f>SUM(U15:U17)</f>
        <v>4.0242000000000004</v>
      </c>
      <c r="V19" s="7"/>
      <c r="W19" s="7">
        <f>SUM(W15:W17)</f>
        <v>390.226674</v>
      </c>
      <c r="X19" s="7"/>
      <c r="Y19" s="7">
        <f>K19+Q19+W19</f>
        <v>148059.156674</v>
      </c>
      <c r="Z19" s="12">
        <v>148100</v>
      </c>
      <c r="AA19" s="12">
        <v>134500</v>
      </c>
      <c r="AB19" s="12">
        <f>Z19-AA19</f>
        <v>13600</v>
      </c>
    </row>
    <row r="20" spans="1:28" x14ac:dyDescent="0.25">
      <c r="A20" s="29"/>
      <c r="B20" s="29"/>
      <c r="C20" s="29"/>
      <c r="D20" s="29"/>
      <c r="E20" s="33"/>
      <c r="F20" s="33"/>
      <c r="G20" s="29"/>
      <c r="H20" s="29"/>
      <c r="I20" s="29"/>
      <c r="J20" s="19"/>
      <c r="K20" s="19"/>
      <c r="L20" s="29"/>
      <c r="M20" s="29"/>
      <c r="N20" s="29"/>
      <c r="O20" s="29"/>
      <c r="P20" s="19"/>
      <c r="Q20" s="19"/>
      <c r="R20" s="29"/>
      <c r="S20" s="29"/>
      <c r="T20" s="29"/>
      <c r="U20" s="45"/>
      <c r="V20" s="19"/>
      <c r="W20" s="19"/>
      <c r="X20" s="19"/>
      <c r="Y20" s="19"/>
      <c r="Z20" s="33"/>
      <c r="AA20" s="33"/>
      <c r="AB20" s="33"/>
    </row>
    <row r="21" spans="1:28" x14ac:dyDescent="0.25">
      <c r="A21" s="3" t="s">
        <v>618</v>
      </c>
      <c r="B21" s="3" t="s">
        <v>125</v>
      </c>
      <c r="C21" s="3" t="s">
        <v>169</v>
      </c>
      <c r="D21" s="3">
        <v>145.86000000000001</v>
      </c>
      <c r="E21" s="12">
        <v>149900</v>
      </c>
      <c r="F21" s="12"/>
      <c r="G21" s="3">
        <v>144.1773</v>
      </c>
      <c r="H21" s="3" t="s">
        <v>18</v>
      </c>
      <c r="I21" s="3">
        <v>13.496700000000001</v>
      </c>
      <c r="J21" s="7">
        <v>1201</v>
      </c>
      <c r="K21" s="7">
        <f>I21*J21</f>
        <v>16209.536700000001</v>
      </c>
      <c r="L21" s="3"/>
      <c r="M21" s="3"/>
      <c r="N21" s="3"/>
      <c r="O21" s="3"/>
      <c r="P21" s="7"/>
      <c r="Q21" s="7"/>
      <c r="R21" s="3"/>
      <c r="S21" s="3">
        <v>1.6827000000000001</v>
      </c>
      <c r="T21" s="3" t="s">
        <v>18</v>
      </c>
      <c r="U21" s="44">
        <v>0.88129999999999997</v>
      </c>
      <c r="V21" s="7">
        <v>96.97</v>
      </c>
      <c r="W21" s="7">
        <f>U21*V21</f>
        <v>85.459660999999997</v>
      </c>
      <c r="X21" s="7"/>
      <c r="Y21" s="7"/>
      <c r="Z21" s="12"/>
      <c r="AA21" s="12"/>
      <c r="AB21" s="12"/>
    </row>
    <row r="22" spans="1:28" x14ac:dyDescent="0.25">
      <c r="A22" s="3"/>
      <c r="B22" s="3" t="s">
        <v>619</v>
      </c>
      <c r="C22" s="3"/>
      <c r="D22" s="3"/>
      <c r="E22" s="12"/>
      <c r="F22" s="12"/>
      <c r="G22" s="3"/>
      <c r="H22" s="3" t="s">
        <v>106</v>
      </c>
      <c r="I22" s="3">
        <v>10.4368</v>
      </c>
      <c r="J22" s="7">
        <v>704</v>
      </c>
      <c r="K22" s="7">
        <f t="shared" ref="K22:K30" si="4">I22*J22</f>
        <v>7347.5072</v>
      </c>
      <c r="L22" s="3"/>
      <c r="M22" s="3"/>
      <c r="N22" s="3"/>
      <c r="O22" s="3"/>
      <c r="P22" s="7"/>
      <c r="Q22" s="7"/>
      <c r="R22" s="3"/>
      <c r="S22" s="3"/>
      <c r="T22" s="3" t="s">
        <v>161</v>
      </c>
      <c r="U22" s="44">
        <v>0.8014</v>
      </c>
      <c r="V22" s="7">
        <v>96.97</v>
      </c>
      <c r="W22" s="7">
        <f>U22*V22</f>
        <v>77.711758000000003</v>
      </c>
      <c r="X22" s="7"/>
      <c r="Y22" s="7"/>
      <c r="Z22" s="12"/>
      <c r="AA22" s="12"/>
      <c r="AB22" s="12"/>
    </row>
    <row r="23" spans="1:28" x14ac:dyDescent="0.25">
      <c r="A23" s="3"/>
      <c r="B23" s="3" t="s">
        <v>620</v>
      </c>
      <c r="C23" s="3"/>
      <c r="D23" s="3"/>
      <c r="E23" s="12"/>
      <c r="F23" s="12"/>
      <c r="G23" s="3"/>
      <c r="H23" s="3" t="s">
        <v>160</v>
      </c>
      <c r="I23" s="3">
        <v>43.067599999999999</v>
      </c>
      <c r="J23" s="7">
        <v>1104</v>
      </c>
      <c r="K23" s="7">
        <f t="shared" si="4"/>
        <v>47546.630400000002</v>
      </c>
      <c r="L23" s="3"/>
      <c r="M23" s="3"/>
      <c r="N23" s="3"/>
      <c r="O23" s="3"/>
      <c r="P23" s="7"/>
      <c r="Q23" s="7"/>
      <c r="R23" s="3"/>
      <c r="S23" s="3"/>
      <c r="T23" s="3"/>
      <c r="U23" s="44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 t="s">
        <v>162</v>
      </c>
      <c r="I24" s="3">
        <v>23.543199999999999</v>
      </c>
      <c r="J24" s="7">
        <v>1049</v>
      </c>
      <c r="K24" s="7">
        <f t="shared" si="4"/>
        <v>24696.816800000001</v>
      </c>
      <c r="L24" s="3"/>
      <c r="M24" s="3"/>
      <c r="N24" s="3"/>
      <c r="O24" s="3"/>
      <c r="P24" s="7"/>
      <c r="Q24" s="7"/>
      <c r="R24" s="3"/>
      <c r="S24" s="3"/>
      <c r="T24" s="3"/>
      <c r="U24" s="44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176</v>
      </c>
      <c r="I25" s="3">
        <v>8.5896000000000008</v>
      </c>
      <c r="J25" s="7">
        <v>883</v>
      </c>
      <c r="K25" s="7">
        <f t="shared" si="4"/>
        <v>7584.6168000000007</v>
      </c>
      <c r="L25" s="3"/>
      <c r="M25" s="3"/>
      <c r="N25" s="3"/>
      <c r="O25" s="3"/>
      <c r="P25" s="7"/>
      <c r="Q25" s="7"/>
      <c r="R25" s="3"/>
      <c r="S25" s="3"/>
      <c r="T25" s="3"/>
      <c r="U25" s="44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 t="s">
        <v>172</v>
      </c>
      <c r="I26" s="3">
        <v>4.5063000000000004</v>
      </c>
      <c r="J26" s="7">
        <v>745</v>
      </c>
      <c r="K26" s="7">
        <f t="shared" si="4"/>
        <v>3357.1935000000003</v>
      </c>
      <c r="L26" s="3"/>
      <c r="M26" s="3"/>
      <c r="N26" s="3"/>
      <c r="O26" s="3"/>
      <c r="P26" s="7"/>
      <c r="Q26" s="7"/>
      <c r="R26" s="3"/>
      <c r="S26" s="3"/>
      <c r="T26" s="3"/>
      <c r="U26" s="44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161</v>
      </c>
      <c r="I27" s="3">
        <v>7.7804000000000002</v>
      </c>
      <c r="J27" s="7">
        <v>1228</v>
      </c>
      <c r="K27" s="7">
        <f t="shared" si="4"/>
        <v>9554.3312000000005</v>
      </c>
      <c r="L27" s="3"/>
      <c r="M27" s="3"/>
      <c r="N27" s="3"/>
      <c r="O27" s="3"/>
      <c r="P27" s="7"/>
      <c r="Q27" s="7"/>
      <c r="R27" s="3"/>
      <c r="S27" s="3"/>
      <c r="T27" s="3"/>
      <c r="U27" s="44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16</v>
      </c>
      <c r="I28" s="3">
        <v>18.737100000000002</v>
      </c>
      <c r="J28" s="7">
        <v>1118</v>
      </c>
      <c r="K28" s="7">
        <f t="shared" si="4"/>
        <v>20948.077800000003</v>
      </c>
      <c r="L28" s="3"/>
      <c r="M28" s="3"/>
      <c r="N28" s="3"/>
      <c r="O28" s="3"/>
      <c r="P28" s="7"/>
      <c r="Q28" s="7"/>
      <c r="R28" s="3"/>
      <c r="S28" s="3"/>
      <c r="T28" s="3"/>
      <c r="U28" s="44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115</v>
      </c>
      <c r="I29" s="3">
        <v>10.891400000000001</v>
      </c>
      <c r="J29" s="7">
        <v>980</v>
      </c>
      <c r="K29" s="7">
        <f t="shared" si="4"/>
        <v>10673.572</v>
      </c>
      <c r="L29" s="3"/>
      <c r="M29" s="3"/>
      <c r="N29" s="3"/>
      <c r="O29" s="3"/>
      <c r="P29" s="7"/>
      <c r="Q29" s="7"/>
      <c r="R29" s="3"/>
      <c r="S29" s="3"/>
      <c r="T29" s="3"/>
      <c r="U29" s="44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63</v>
      </c>
      <c r="I30" s="3">
        <v>3.1282000000000001</v>
      </c>
      <c r="J30" s="7">
        <v>386</v>
      </c>
      <c r="K30" s="7">
        <f t="shared" si="4"/>
        <v>1207.4852000000001</v>
      </c>
      <c r="L30" s="3"/>
      <c r="M30" s="3"/>
      <c r="N30" s="3"/>
      <c r="O30" s="3"/>
      <c r="P30" s="7"/>
      <c r="Q30" s="7"/>
      <c r="R30" s="3"/>
      <c r="S30" s="3"/>
      <c r="T30" s="3"/>
      <c r="U30" s="44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>
        <f>SUM(I21:I30)</f>
        <v>144.1773</v>
      </c>
      <c r="J31" s="7"/>
      <c r="K31" s="7">
        <f>SUM(K21:K30)</f>
        <v>149125.76760000002</v>
      </c>
      <c r="L31" s="3"/>
      <c r="M31" s="3"/>
      <c r="N31" s="3"/>
      <c r="O31" s="3"/>
      <c r="P31" s="7"/>
      <c r="Q31" s="7"/>
      <c r="R31" s="3"/>
      <c r="S31" s="3"/>
      <c r="T31" s="3"/>
      <c r="U31" s="44">
        <f>U21+U22</f>
        <v>1.6827000000000001</v>
      </c>
      <c r="V31" s="7"/>
      <c r="W31" s="7">
        <f>W21+W22</f>
        <v>163.17141900000001</v>
      </c>
      <c r="X31" s="7"/>
      <c r="Y31" s="7">
        <f>K31+W31</f>
        <v>149288.93901900001</v>
      </c>
      <c r="Z31" s="12">
        <v>149300</v>
      </c>
      <c r="AA31" s="12">
        <v>149900</v>
      </c>
      <c r="AB31" s="12">
        <f>Z31-AA31</f>
        <v>-600</v>
      </c>
    </row>
    <row r="32" spans="1:28" x14ac:dyDescent="0.25">
      <c r="A32" s="54"/>
      <c r="B32" s="29"/>
      <c r="C32" s="29"/>
      <c r="D32" s="29"/>
      <c r="E32" s="33"/>
      <c r="F32" s="33"/>
      <c r="G32" s="29"/>
      <c r="H32" s="29"/>
      <c r="I32" s="29"/>
      <c r="J32" s="19"/>
      <c r="K32" s="19"/>
      <c r="L32" s="29"/>
      <c r="M32" s="29"/>
      <c r="N32" s="29"/>
      <c r="O32" s="29"/>
      <c r="P32" s="19"/>
      <c r="Q32" s="19"/>
      <c r="R32" s="29"/>
      <c r="S32" s="29"/>
      <c r="T32" s="29"/>
      <c r="U32" s="45"/>
      <c r="V32" s="19"/>
      <c r="W32" s="19"/>
      <c r="X32" s="19"/>
      <c r="Y32" s="19"/>
      <c r="Z32" s="33"/>
      <c r="AA32" s="33"/>
      <c r="AB32" s="33"/>
    </row>
    <row r="33" spans="1:28" x14ac:dyDescent="0.25">
      <c r="A33" s="3" t="s">
        <v>87</v>
      </c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44"/>
      <c r="V33" s="7"/>
      <c r="W33" s="7"/>
      <c r="X33" s="7"/>
      <c r="Y33" s="3"/>
      <c r="Z33" s="12"/>
      <c r="AA33" s="12"/>
      <c r="AB33" s="12"/>
    </row>
    <row r="34" spans="1:28" x14ac:dyDescent="0.25">
      <c r="A34" s="3" t="s">
        <v>19</v>
      </c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44"/>
      <c r="V34" s="7"/>
      <c r="W34" s="7"/>
      <c r="X34" s="7"/>
      <c r="Y34" s="7"/>
      <c r="Z34" s="12"/>
      <c r="AA34" s="12"/>
      <c r="AB34" s="12">
        <f>AB7+AB13+AB19+AB31</f>
        <v>33600</v>
      </c>
    </row>
    <row r="35" spans="1:28" s="4" customFormat="1" x14ac:dyDescent="0.25">
      <c r="A35" s="3" t="s">
        <v>20</v>
      </c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44"/>
      <c r="V35" s="7"/>
      <c r="W35" s="7"/>
      <c r="X35" s="7"/>
      <c r="Y35" s="7"/>
      <c r="Z35" s="12"/>
      <c r="AA35" s="12"/>
      <c r="AB35" s="12">
        <f>AB34/2</f>
        <v>16800</v>
      </c>
    </row>
    <row r="36" spans="1:28" x14ac:dyDescent="0.25">
      <c r="A36" s="3" t="s">
        <v>21</v>
      </c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44"/>
      <c r="V36" s="7"/>
      <c r="W36" s="7"/>
      <c r="X36" s="7"/>
      <c r="Y36" s="7"/>
      <c r="Z36" s="12"/>
      <c r="AA36" s="12"/>
      <c r="AB36" s="12">
        <f>AB35*0.1</f>
        <v>1680</v>
      </c>
    </row>
    <row r="37" spans="1:28" x14ac:dyDescent="0.25">
      <c r="A37" s="3" t="s">
        <v>22</v>
      </c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44"/>
      <c r="V37" s="7"/>
      <c r="W37" s="7"/>
      <c r="X37" s="7"/>
      <c r="Y37" s="7"/>
      <c r="Z37" s="12"/>
      <c r="AA37" s="12"/>
      <c r="AB37" s="12">
        <f>AB36*0.22529</f>
        <v>378.48719999999997</v>
      </c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44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44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44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44"/>
      <c r="V41" s="7"/>
      <c r="W41" s="7"/>
      <c r="X41" s="7"/>
      <c r="Y41" s="7"/>
      <c r="Z41" s="12"/>
      <c r="AA41" s="12"/>
      <c r="AB41" s="12"/>
    </row>
    <row r="42" spans="1:28" s="4" customFormat="1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44"/>
      <c r="V42" s="7"/>
      <c r="W42" s="7"/>
      <c r="X42" s="7"/>
      <c r="Y42" s="7"/>
      <c r="Z42" s="12"/>
      <c r="AA42" s="12"/>
      <c r="AB42" s="12"/>
    </row>
    <row r="43" spans="1:28" s="4" customFormat="1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44"/>
      <c r="V43" s="7"/>
      <c r="W43" s="7"/>
      <c r="X43" s="7"/>
      <c r="Y43" s="7"/>
      <c r="Z43" s="12"/>
      <c r="AA43" s="12"/>
      <c r="AB43" s="12"/>
    </row>
    <row r="44" spans="1:28" s="4" customFormat="1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44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44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44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44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44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44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44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44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44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44"/>
      <c r="V53" s="7"/>
      <c r="W53" s="7"/>
      <c r="X53" s="7"/>
      <c r="Y53" s="7"/>
      <c r="Z53" s="12"/>
      <c r="AA53" s="12"/>
      <c r="AB53" s="12"/>
    </row>
    <row r="54" spans="1:28" s="4" customFormat="1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44"/>
      <c r="V54" s="7"/>
      <c r="W54" s="7"/>
      <c r="X54" s="7"/>
      <c r="Y54" s="7"/>
      <c r="Z54" s="12"/>
      <c r="AA54" s="12"/>
      <c r="AB54" s="12"/>
    </row>
    <row r="55" spans="1:28" s="4" customFormat="1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44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44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44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44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44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44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44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44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44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44"/>
      <c r="V64" s="7"/>
      <c r="W64" s="7"/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44"/>
      <c r="V65" s="7"/>
      <c r="W65" s="7"/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44"/>
      <c r="V66" s="7"/>
      <c r="W66" s="7"/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44"/>
      <c r="V67" s="7"/>
      <c r="W67" s="7"/>
      <c r="X67" s="7"/>
      <c r="Y67" s="7"/>
      <c r="Z67" s="12"/>
      <c r="AA67" s="12"/>
      <c r="AB67" s="12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44"/>
      <c r="V68" s="7"/>
      <c r="W68" s="7"/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44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44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44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44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44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44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44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44"/>
      <c r="V76" s="7"/>
      <c r="W76" s="7"/>
      <c r="X76" s="7"/>
      <c r="Y76" s="7"/>
      <c r="Z76" s="12"/>
      <c r="AA76" s="12"/>
      <c r="AB76" s="12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44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44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44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44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44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44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44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44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44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44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44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44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44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44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44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44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44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44"/>
      <c r="P94" s="7"/>
      <c r="Q94" s="7"/>
      <c r="R94" s="3"/>
      <c r="S94" s="3"/>
      <c r="T94" s="3"/>
      <c r="U94" s="44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44"/>
      <c r="P95" s="7"/>
      <c r="Q95" s="7"/>
      <c r="R95" s="3"/>
      <c r="S95" s="3"/>
      <c r="T95" s="3"/>
      <c r="U95" s="44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44"/>
      <c r="P96" s="7"/>
      <c r="Q96" s="7"/>
      <c r="R96" s="3"/>
      <c r="S96" s="3"/>
      <c r="T96" s="3"/>
      <c r="U96" s="44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44"/>
      <c r="P97" s="7"/>
      <c r="Q97" s="7"/>
      <c r="R97" s="3"/>
      <c r="S97" s="3"/>
      <c r="T97" s="3"/>
      <c r="U97" s="44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44"/>
      <c r="P98" s="7"/>
      <c r="Q98" s="7"/>
      <c r="R98" s="3"/>
      <c r="S98" s="3"/>
      <c r="T98" s="3"/>
      <c r="U98" s="44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44"/>
      <c r="P99" s="7"/>
      <c r="Q99" s="7"/>
      <c r="R99" s="3"/>
      <c r="S99" s="3"/>
      <c r="T99" s="3"/>
      <c r="U99" s="44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44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44"/>
      <c r="P101" s="7"/>
      <c r="Q101" s="7"/>
      <c r="R101" s="3"/>
      <c r="S101" s="3"/>
      <c r="T101" s="3"/>
      <c r="U101" s="44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44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44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44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44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44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44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44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44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44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44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44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44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44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44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44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44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44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44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44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44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44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44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44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44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44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44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44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44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44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44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44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44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44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44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44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44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44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44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44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44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44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44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44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44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44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44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44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44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44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44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44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44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44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44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44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44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44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44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44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44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44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44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44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44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44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44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44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44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44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44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44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44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44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44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44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44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44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44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44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44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44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44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44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44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44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44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44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44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44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44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44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44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44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44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44"/>
      <c r="V196" s="7"/>
      <c r="W196" s="7"/>
      <c r="X196" s="7"/>
      <c r="Y196" s="7"/>
      <c r="Z196" s="12"/>
      <c r="AA196" s="12"/>
      <c r="AB196" s="12"/>
    </row>
    <row r="197" spans="1:28" x14ac:dyDescent="0.25">
      <c r="A197" s="1"/>
      <c r="B197" s="1"/>
      <c r="C197" s="1"/>
      <c r="D197" s="1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44"/>
      <c r="V197" s="7"/>
      <c r="W197" s="7"/>
      <c r="X197" s="7"/>
      <c r="Y197" s="7"/>
      <c r="Z197" s="12"/>
      <c r="AA197" s="12"/>
      <c r="AB197" s="11"/>
    </row>
    <row r="198" spans="1:28" x14ac:dyDescent="0.25">
      <c r="A198" s="1"/>
      <c r="B198" s="1"/>
      <c r="C198" s="1"/>
      <c r="D198" s="1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44"/>
      <c r="V198" s="7"/>
      <c r="W198" s="7"/>
      <c r="X198" s="7"/>
      <c r="Y198" s="7"/>
      <c r="Z198" s="12"/>
      <c r="AA198" s="12"/>
      <c r="AB198" s="11"/>
    </row>
    <row r="199" spans="1:28" x14ac:dyDescent="0.25">
      <c r="A199" s="1"/>
      <c r="B199" s="1"/>
      <c r="C199" s="1"/>
      <c r="D199" s="1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44"/>
      <c r="V199" s="7"/>
      <c r="W199" s="7"/>
      <c r="X199" s="7"/>
      <c r="Y199" s="7"/>
      <c r="Z199" s="12"/>
      <c r="AA199" s="12"/>
      <c r="AB199" s="11"/>
    </row>
    <row r="200" spans="1:28" x14ac:dyDescent="0.25">
      <c r="A200" s="1"/>
      <c r="B200" s="1"/>
      <c r="C200" s="1"/>
      <c r="D200" s="1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44"/>
      <c r="V200" s="7"/>
      <c r="W200" s="7"/>
      <c r="X200" s="7"/>
      <c r="Y200" s="7"/>
      <c r="Z200" s="12"/>
      <c r="AA200" s="12"/>
      <c r="AB200" s="11"/>
    </row>
    <row r="201" spans="1:28" x14ac:dyDescent="0.25">
      <c r="A201" s="1"/>
      <c r="B201" s="1"/>
      <c r="C201" s="1"/>
      <c r="D201" s="1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44"/>
      <c r="V201" s="7"/>
      <c r="W201" s="7"/>
      <c r="X201" s="7"/>
      <c r="Y201" s="7"/>
      <c r="Z201" s="12"/>
      <c r="AA201" s="12"/>
      <c r="AB201" s="11"/>
    </row>
    <row r="202" spans="1:28" x14ac:dyDescent="0.25">
      <c r="A202" s="1"/>
      <c r="B202" s="1"/>
      <c r="C202" s="1"/>
      <c r="D202" s="1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44"/>
      <c r="V202" s="7"/>
      <c r="W202" s="7"/>
      <c r="X202" s="7"/>
      <c r="Y202" s="7"/>
      <c r="Z202" s="12"/>
      <c r="AA202" s="12"/>
      <c r="AB202" s="11"/>
    </row>
    <row r="203" spans="1:28" x14ac:dyDescent="0.25">
      <c r="A203" s="1"/>
      <c r="B203" s="1"/>
      <c r="C203" s="1"/>
      <c r="D203" s="1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44"/>
      <c r="V203" s="7"/>
      <c r="W203" s="7"/>
      <c r="X203" s="7"/>
      <c r="Y203" s="7"/>
      <c r="Z203" s="12"/>
      <c r="AA203" s="12"/>
      <c r="AB203" s="11"/>
    </row>
    <row r="204" spans="1:28" x14ac:dyDescent="0.25">
      <c r="A204" s="1"/>
      <c r="B204" s="1"/>
      <c r="C204" s="1"/>
      <c r="D204" s="1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44"/>
      <c r="V204" s="7"/>
      <c r="W204" s="7"/>
      <c r="X204" s="7"/>
      <c r="Y204" s="7"/>
      <c r="Z204" s="12"/>
      <c r="AA204" s="12"/>
      <c r="AB204" s="11"/>
    </row>
    <row r="205" spans="1:28" x14ac:dyDescent="0.25">
      <c r="A205" s="1"/>
      <c r="B205" s="1"/>
      <c r="C205" s="1"/>
      <c r="D205" s="1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44"/>
      <c r="V205" s="7"/>
      <c r="W205" s="7"/>
      <c r="X205" s="7"/>
      <c r="Y205" s="7"/>
      <c r="Z205" s="12"/>
      <c r="AA205" s="12"/>
      <c r="AB205" s="11"/>
    </row>
    <row r="206" spans="1:28" x14ac:dyDescent="0.25">
      <c r="A206" s="1"/>
      <c r="B206" s="1"/>
      <c r="C206" s="1"/>
      <c r="D206" s="1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44"/>
      <c r="V206" s="7"/>
      <c r="W206" s="7"/>
      <c r="X206" s="7"/>
      <c r="Y206" s="7"/>
      <c r="Z206" s="12"/>
      <c r="AA206" s="12"/>
      <c r="AB206" s="11"/>
    </row>
    <row r="207" spans="1:28" x14ac:dyDescent="0.25">
      <c r="A207" s="1"/>
      <c r="B207" s="1"/>
      <c r="C207" s="1"/>
      <c r="D207" s="1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44"/>
      <c r="V207" s="7"/>
      <c r="W207" s="7"/>
      <c r="X207" s="7"/>
      <c r="Y207" s="7"/>
      <c r="Z207" s="12"/>
      <c r="AA207" s="12"/>
      <c r="AB207" s="11"/>
    </row>
    <row r="208" spans="1:28" x14ac:dyDescent="0.25">
      <c r="A208" s="1"/>
      <c r="B208" s="1"/>
      <c r="C208" s="1"/>
      <c r="D208" s="1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44"/>
      <c r="V208" s="7"/>
      <c r="W208" s="7"/>
      <c r="X208" s="7"/>
      <c r="Y208" s="7"/>
      <c r="Z208" s="12"/>
      <c r="AA208" s="12"/>
      <c r="AB208" s="11"/>
    </row>
    <row r="209" spans="1:28" x14ac:dyDescent="0.25">
      <c r="A209" s="1"/>
      <c r="B209" s="1"/>
      <c r="C209" s="1"/>
      <c r="D209" s="1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44"/>
      <c r="V209" s="7"/>
      <c r="W209" s="7"/>
      <c r="X209" s="7"/>
      <c r="Y209" s="7"/>
      <c r="Z209" s="12"/>
      <c r="AA209" s="12"/>
      <c r="AB209" s="11"/>
    </row>
    <row r="210" spans="1:28" x14ac:dyDescent="0.25">
      <c r="A210" s="1"/>
      <c r="B210" s="1"/>
      <c r="C210" s="1"/>
      <c r="D210" s="1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44"/>
      <c r="V210" s="7"/>
      <c r="W210" s="7"/>
      <c r="X210" s="7"/>
      <c r="Y210" s="7"/>
      <c r="Z210" s="12"/>
      <c r="AA210" s="12"/>
      <c r="AB210" s="11"/>
    </row>
    <row r="211" spans="1:28" x14ac:dyDescent="0.25">
      <c r="A211" s="1"/>
      <c r="B211" s="1"/>
      <c r="C211" s="1"/>
      <c r="D211" s="1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44"/>
      <c r="V211" s="7"/>
      <c r="W211" s="7"/>
      <c r="X211" s="7"/>
      <c r="Y211" s="7"/>
      <c r="Z211" s="12"/>
      <c r="AA211" s="12"/>
      <c r="AB211" s="11"/>
    </row>
    <row r="212" spans="1:28" x14ac:dyDescent="0.25">
      <c r="A212" s="1"/>
      <c r="B212" s="1"/>
      <c r="C212" s="1"/>
      <c r="D212" s="1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44"/>
      <c r="V212" s="7"/>
      <c r="W212" s="7"/>
      <c r="X212" s="7"/>
      <c r="Y212" s="7"/>
      <c r="Z212" s="12"/>
      <c r="AA212" s="12"/>
      <c r="AB212" s="11"/>
    </row>
    <row r="213" spans="1:28" x14ac:dyDescent="0.25">
      <c r="A213" s="1"/>
      <c r="B213" s="1"/>
      <c r="C213" s="1"/>
      <c r="D213" s="1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44"/>
      <c r="V213" s="7"/>
      <c r="W213" s="7"/>
      <c r="X213" s="7"/>
      <c r="Y213" s="7"/>
      <c r="Z213" s="12"/>
      <c r="AA213" s="12"/>
      <c r="AB213" s="11"/>
    </row>
    <row r="214" spans="1:28" x14ac:dyDescent="0.25">
      <c r="A214" s="1"/>
      <c r="B214" s="1"/>
      <c r="C214" s="1"/>
      <c r="D214" s="1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44"/>
      <c r="V214" s="7"/>
      <c r="W214" s="7"/>
      <c r="X214" s="7"/>
      <c r="Y214" s="7"/>
      <c r="Z214" s="12"/>
      <c r="AA214" s="12"/>
      <c r="AB214" s="11"/>
    </row>
    <row r="215" spans="1:28" x14ac:dyDescent="0.25">
      <c r="A215" s="1"/>
      <c r="B215" s="1"/>
      <c r="C215" s="1"/>
      <c r="D215" s="1"/>
      <c r="E215" s="12"/>
      <c r="F215" s="12"/>
      <c r="G215" s="3"/>
      <c r="H215" s="3"/>
      <c r="I215" s="3"/>
      <c r="J215" s="7"/>
      <c r="K215" s="7"/>
      <c r="L215" s="3"/>
      <c r="M215" s="3"/>
      <c r="N215" s="3"/>
      <c r="O215" s="3"/>
      <c r="P215" s="7"/>
      <c r="Q215" s="7"/>
      <c r="R215" s="3"/>
      <c r="S215" s="3"/>
      <c r="T215" s="3"/>
      <c r="U215" s="44"/>
      <c r="V215" s="7"/>
      <c r="W215" s="7"/>
      <c r="X215" s="7"/>
      <c r="Y215" s="7"/>
      <c r="Z215" s="12"/>
      <c r="AA215" s="12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46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46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46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46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46"/>
      <c r="V220" s="5"/>
      <c r="W220" s="5"/>
      <c r="X220" s="7"/>
      <c r="Y220" s="5"/>
      <c r="Z220" s="11"/>
      <c r="AA220" s="11"/>
      <c r="AB22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5A53-EF50-4EB9-9BEA-AFF98468CEDC}">
  <dimension ref="A1:AC220"/>
  <sheetViews>
    <sheetView workbookViewId="0">
      <selection activeCell="B12" sqref="B12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style="47" bestFit="1" customWidth="1"/>
    <col min="22" max="22" width="10.7109375" style="8" customWidth="1"/>
    <col min="23" max="23" width="11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621</v>
      </c>
      <c r="B1" s="53" t="s">
        <v>449</v>
      </c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43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622</v>
      </c>
      <c r="B3" s="3" t="s">
        <v>623</v>
      </c>
      <c r="C3" s="3" t="s">
        <v>479</v>
      </c>
      <c r="D3" s="3">
        <v>22.93</v>
      </c>
      <c r="E3" s="12">
        <v>3600</v>
      </c>
      <c r="F3" s="12"/>
      <c r="G3" s="3"/>
      <c r="H3" s="3"/>
      <c r="I3" s="3"/>
      <c r="J3" s="7"/>
      <c r="K3" s="7"/>
      <c r="L3" s="3"/>
      <c r="M3" s="3">
        <v>21.495999999999999</v>
      </c>
      <c r="N3" s="3" t="s">
        <v>18</v>
      </c>
      <c r="O3" s="3">
        <v>3.343</v>
      </c>
      <c r="P3" s="7">
        <v>196</v>
      </c>
      <c r="Q3" s="7">
        <f>O3*P3</f>
        <v>655.22799999999995</v>
      </c>
      <c r="R3" s="3"/>
      <c r="S3" s="3">
        <v>1.4339999999999999</v>
      </c>
      <c r="T3" s="3" t="s">
        <v>18</v>
      </c>
      <c r="U3" s="44">
        <v>0.16370000000000001</v>
      </c>
      <c r="V3" s="7">
        <v>96.97</v>
      </c>
      <c r="W3" s="7">
        <f>U3*V3</f>
        <v>15.873989000000002</v>
      </c>
      <c r="X3" s="7"/>
      <c r="Y3" s="7"/>
      <c r="Z3" s="12"/>
      <c r="AA3" s="12"/>
      <c r="AB3" s="12"/>
    </row>
    <row r="4" spans="1:28" x14ac:dyDescent="0.25">
      <c r="A4" s="3"/>
      <c r="B4" s="3" t="s">
        <v>624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 t="s">
        <v>106</v>
      </c>
      <c r="O4" s="3">
        <v>7.9134000000000002</v>
      </c>
      <c r="P4" s="7">
        <v>196</v>
      </c>
      <c r="Q4" s="7">
        <f t="shared" ref="Q4:Q6" si="0">O4*P4</f>
        <v>1551.0264</v>
      </c>
      <c r="R4" s="3"/>
      <c r="S4" s="3"/>
      <c r="T4" s="3" t="s">
        <v>106</v>
      </c>
      <c r="U4" s="44">
        <v>0.79959999999999998</v>
      </c>
      <c r="V4" s="7">
        <v>96.97</v>
      </c>
      <c r="W4" s="7">
        <f t="shared" ref="W4:W5" si="1">U4*V4</f>
        <v>77.537211999999997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 t="s">
        <v>161</v>
      </c>
      <c r="O5" s="3">
        <v>8.8432999999999993</v>
      </c>
      <c r="P5" s="7">
        <v>196</v>
      </c>
      <c r="Q5" s="7">
        <f t="shared" si="0"/>
        <v>1733.2867999999999</v>
      </c>
      <c r="R5" s="3"/>
      <c r="S5" s="3"/>
      <c r="T5" s="3" t="s">
        <v>161</v>
      </c>
      <c r="U5" s="44">
        <v>0.47070000000000001</v>
      </c>
      <c r="V5" s="7">
        <v>96.97</v>
      </c>
      <c r="W5" s="7">
        <f t="shared" si="1"/>
        <v>45.643779000000002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/>
      <c r="I6" s="3"/>
      <c r="J6" s="7"/>
      <c r="K6" s="7"/>
      <c r="L6" s="3"/>
      <c r="M6" s="3"/>
      <c r="N6" s="3" t="s">
        <v>49</v>
      </c>
      <c r="O6" s="3">
        <v>1.3963000000000001</v>
      </c>
      <c r="P6" s="7">
        <v>196</v>
      </c>
      <c r="Q6" s="7">
        <f t="shared" si="0"/>
        <v>273.6748</v>
      </c>
      <c r="R6" s="3"/>
      <c r="S6" s="3"/>
      <c r="T6" s="3"/>
      <c r="U6" s="4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/>
      <c r="O7" s="3">
        <f>SUM(O3:O6)</f>
        <v>21.495999999999999</v>
      </c>
      <c r="P7" s="7"/>
      <c r="Q7" s="7">
        <f>SUM(Q3:Q6)</f>
        <v>4213.2159999999994</v>
      </c>
      <c r="R7" s="3"/>
      <c r="S7" s="3"/>
      <c r="T7" s="3"/>
      <c r="U7" s="44">
        <f>SUM(U3:U5)</f>
        <v>1.4340000000000002</v>
      </c>
      <c r="V7" s="7"/>
      <c r="W7" s="7">
        <f>SUM(W3:W5)</f>
        <v>139.05498</v>
      </c>
      <c r="X7" s="7"/>
      <c r="Y7" s="7">
        <f>Q7+W7</f>
        <v>4352.2709799999993</v>
      </c>
      <c r="Z7" s="12">
        <v>4400</v>
      </c>
      <c r="AA7" s="12">
        <v>3600</v>
      </c>
      <c r="AB7" s="12">
        <f>Z7-AA7</f>
        <v>800</v>
      </c>
    </row>
    <row r="8" spans="1:28" x14ac:dyDescent="0.25">
      <c r="A8" s="29"/>
      <c r="B8" s="29"/>
      <c r="C8" s="29"/>
      <c r="D8" s="29"/>
      <c r="E8" s="33"/>
      <c r="F8" s="33"/>
      <c r="G8" s="29"/>
      <c r="H8" s="29"/>
      <c r="I8" s="29"/>
      <c r="J8" s="19"/>
      <c r="K8" s="19"/>
      <c r="L8" s="29"/>
      <c r="M8" s="29"/>
      <c r="N8" s="29"/>
      <c r="O8" s="29"/>
      <c r="P8" s="19"/>
      <c r="Q8" s="19"/>
      <c r="R8" s="29"/>
      <c r="S8" s="29"/>
      <c r="T8" s="29"/>
      <c r="U8" s="45"/>
      <c r="V8" s="19"/>
      <c r="W8" s="19"/>
      <c r="X8" s="19"/>
      <c r="Y8" s="19"/>
      <c r="Z8" s="33"/>
      <c r="AA8" s="33"/>
      <c r="AB8" s="33"/>
    </row>
    <row r="9" spans="1:28" x14ac:dyDescent="0.25">
      <c r="A9" s="3" t="s">
        <v>36</v>
      </c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/>
      <c r="U9" s="44"/>
      <c r="V9" s="7"/>
      <c r="W9" s="7"/>
      <c r="X9" s="7"/>
      <c r="Y9" s="7"/>
      <c r="Z9" s="12"/>
      <c r="AA9" s="12"/>
      <c r="AB9" s="12"/>
    </row>
    <row r="10" spans="1:28" x14ac:dyDescent="0.25">
      <c r="A10" s="3" t="s">
        <v>19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44"/>
      <c r="V10" s="7"/>
      <c r="W10" s="7"/>
      <c r="X10" s="7"/>
      <c r="Y10" s="7"/>
      <c r="Z10" s="12"/>
      <c r="AA10" s="12"/>
      <c r="AB10" s="12">
        <v>800</v>
      </c>
    </row>
    <row r="11" spans="1:28" x14ac:dyDescent="0.25">
      <c r="A11" s="3" t="s">
        <v>20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44"/>
      <c r="V11" s="7"/>
      <c r="W11" s="7"/>
      <c r="X11" s="7"/>
      <c r="Y11" s="7"/>
      <c r="Z11" s="12"/>
      <c r="AA11" s="12"/>
      <c r="AB11" s="12">
        <f>AB10/2</f>
        <v>400</v>
      </c>
    </row>
    <row r="12" spans="1:28" x14ac:dyDescent="0.25">
      <c r="A12" s="3" t="s">
        <v>21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44"/>
      <c r="V12" s="7"/>
      <c r="W12" s="7"/>
      <c r="X12" s="7"/>
      <c r="Y12" s="7"/>
      <c r="Z12" s="12"/>
      <c r="AA12" s="12"/>
      <c r="AB12" s="12">
        <f>AB11*0.1</f>
        <v>40</v>
      </c>
    </row>
    <row r="13" spans="1:28" x14ac:dyDescent="0.25">
      <c r="A13" s="3" t="s">
        <v>22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44"/>
      <c r="V13" s="7"/>
      <c r="W13" s="7"/>
      <c r="X13" s="7"/>
      <c r="Y13" s="7"/>
      <c r="Z13" s="12"/>
      <c r="AA13" s="12"/>
      <c r="AB13" s="12">
        <f>AB12*0.23124</f>
        <v>9.2496000000000009</v>
      </c>
    </row>
    <row r="14" spans="1:28" x14ac:dyDescent="0.25">
      <c r="A14" s="3"/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44"/>
      <c r="V14" s="7"/>
      <c r="W14" s="7"/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44"/>
      <c r="V15" s="7"/>
      <c r="W15" s="7"/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44"/>
      <c r="V16" s="7"/>
      <c r="W16" s="7"/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44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44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44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44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44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44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44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44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44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44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44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44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44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44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44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44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44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44"/>
      <c r="V34" s="7"/>
      <c r="W34" s="7"/>
      <c r="X34" s="7"/>
      <c r="Y34" s="7"/>
      <c r="Z34" s="12"/>
      <c r="AA34" s="12"/>
      <c r="AB34" s="12"/>
    </row>
    <row r="35" spans="1:28" s="4" customFormat="1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44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44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44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44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44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44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44"/>
      <c r="V41" s="7"/>
      <c r="W41" s="7"/>
      <c r="X41" s="7"/>
      <c r="Y41" s="7"/>
      <c r="Z41" s="12"/>
      <c r="AA41" s="12"/>
      <c r="AB41" s="12"/>
    </row>
    <row r="42" spans="1:28" s="4" customFormat="1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44"/>
      <c r="V42" s="7"/>
      <c r="W42" s="7"/>
      <c r="X42" s="7"/>
      <c r="Y42" s="7"/>
      <c r="Z42" s="12"/>
      <c r="AA42" s="12"/>
      <c r="AB42" s="12"/>
    </row>
    <row r="43" spans="1:28" s="4" customFormat="1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44"/>
      <c r="V43" s="7"/>
      <c r="W43" s="7"/>
      <c r="X43" s="7"/>
      <c r="Y43" s="7"/>
      <c r="Z43" s="12"/>
      <c r="AA43" s="12"/>
      <c r="AB43" s="12"/>
    </row>
    <row r="44" spans="1:28" s="4" customFormat="1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44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44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44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44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44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44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44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44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44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44"/>
      <c r="V53" s="7"/>
      <c r="W53" s="7"/>
      <c r="X53" s="7"/>
      <c r="Y53" s="7"/>
      <c r="Z53" s="12"/>
      <c r="AA53" s="12"/>
      <c r="AB53" s="12"/>
    </row>
    <row r="54" spans="1:28" s="4" customFormat="1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44"/>
      <c r="V54" s="7"/>
      <c r="W54" s="7"/>
      <c r="X54" s="7"/>
      <c r="Y54" s="7"/>
      <c r="Z54" s="12"/>
      <c r="AA54" s="12"/>
      <c r="AB54" s="12"/>
    </row>
    <row r="55" spans="1:28" s="4" customFormat="1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44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44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44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44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44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44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44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44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44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44"/>
      <c r="V64" s="7"/>
      <c r="W64" s="7"/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44"/>
      <c r="V65" s="7"/>
      <c r="W65" s="7"/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44"/>
      <c r="V66" s="7"/>
      <c r="W66" s="7"/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44"/>
      <c r="V67" s="7"/>
      <c r="W67" s="7"/>
      <c r="X67" s="7"/>
      <c r="Y67" s="7"/>
      <c r="Z67" s="12"/>
      <c r="AA67" s="12"/>
      <c r="AB67" s="12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44"/>
      <c r="V68" s="7"/>
      <c r="W68" s="7"/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44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44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44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44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44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44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44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44"/>
      <c r="V76" s="7"/>
      <c r="W76" s="7"/>
      <c r="X76" s="7"/>
      <c r="Y76" s="7"/>
      <c r="Z76" s="12"/>
      <c r="AA76" s="12"/>
      <c r="AB76" s="12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44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44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44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44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44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44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44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44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44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44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44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44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44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44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44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44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44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44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44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44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44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44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44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44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44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44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44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44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44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44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44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44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44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44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44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44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44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44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44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44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44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44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44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44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44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44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44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44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44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44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44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44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44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44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44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44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44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44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44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44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44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44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44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44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44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44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44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44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44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44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44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44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44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44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44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44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44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44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44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44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44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44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44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44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44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44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44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44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44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44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44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44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44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44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44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44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44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44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44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44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44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44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44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44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44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44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44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44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44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44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44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44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44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44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44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44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44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44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44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44"/>
      <c r="V196" s="7"/>
      <c r="W196" s="7"/>
      <c r="X196" s="7"/>
      <c r="Y196" s="7"/>
      <c r="Z196" s="12"/>
      <c r="AA196" s="12"/>
      <c r="AB196" s="12"/>
    </row>
    <row r="197" spans="1:28" x14ac:dyDescent="0.25">
      <c r="A197" s="1"/>
      <c r="B197" s="1"/>
      <c r="C197" s="1"/>
      <c r="D197" s="1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44"/>
      <c r="V197" s="7"/>
      <c r="W197" s="7"/>
      <c r="X197" s="7"/>
      <c r="Y197" s="7"/>
      <c r="Z197" s="12"/>
      <c r="AA197" s="12"/>
      <c r="AB197" s="11"/>
    </row>
    <row r="198" spans="1:28" x14ac:dyDescent="0.25">
      <c r="A198" s="1"/>
      <c r="B198" s="1"/>
      <c r="C198" s="1"/>
      <c r="D198" s="1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44"/>
      <c r="V198" s="7"/>
      <c r="W198" s="7"/>
      <c r="X198" s="7"/>
      <c r="Y198" s="7"/>
      <c r="Z198" s="12"/>
      <c r="AA198" s="12"/>
      <c r="AB198" s="11"/>
    </row>
    <row r="199" spans="1:28" x14ac:dyDescent="0.25">
      <c r="A199" s="1"/>
      <c r="B199" s="1"/>
      <c r="C199" s="1"/>
      <c r="D199" s="1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44"/>
      <c r="V199" s="7"/>
      <c r="W199" s="7"/>
      <c r="X199" s="7"/>
      <c r="Y199" s="7"/>
      <c r="Z199" s="12"/>
      <c r="AA199" s="12"/>
      <c r="AB199" s="11"/>
    </row>
    <row r="200" spans="1:28" x14ac:dyDescent="0.25">
      <c r="A200" s="1"/>
      <c r="B200" s="1"/>
      <c r="C200" s="1"/>
      <c r="D200" s="1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44"/>
      <c r="V200" s="7"/>
      <c r="W200" s="7"/>
      <c r="X200" s="7"/>
      <c r="Y200" s="7"/>
      <c r="Z200" s="12"/>
      <c r="AA200" s="12"/>
      <c r="AB200" s="11"/>
    </row>
    <row r="201" spans="1:28" x14ac:dyDescent="0.25">
      <c r="A201" s="1"/>
      <c r="B201" s="1"/>
      <c r="C201" s="1"/>
      <c r="D201" s="1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44"/>
      <c r="V201" s="7"/>
      <c r="W201" s="7"/>
      <c r="X201" s="7"/>
      <c r="Y201" s="7"/>
      <c r="Z201" s="12"/>
      <c r="AA201" s="12"/>
      <c r="AB201" s="11"/>
    </row>
    <row r="202" spans="1:28" x14ac:dyDescent="0.25">
      <c r="A202" s="1"/>
      <c r="B202" s="1"/>
      <c r="C202" s="1"/>
      <c r="D202" s="1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44"/>
      <c r="V202" s="7"/>
      <c r="W202" s="7"/>
      <c r="X202" s="7"/>
      <c r="Y202" s="7"/>
      <c r="Z202" s="12"/>
      <c r="AA202" s="12"/>
      <c r="AB202" s="11"/>
    </row>
    <row r="203" spans="1:28" x14ac:dyDescent="0.25">
      <c r="A203" s="1"/>
      <c r="B203" s="1"/>
      <c r="C203" s="1"/>
      <c r="D203" s="1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44"/>
      <c r="V203" s="7"/>
      <c r="W203" s="7"/>
      <c r="X203" s="7"/>
      <c r="Y203" s="7"/>
      <c r="Z203" s="12"/>
      <c r="AA203" s="12"/>
      <c r="AB203" s="11"/>
    </row>
    <row r="204" spans="1:28" x14ac:dyDescent="0.25">
      <c r="A204" s="1"/>
      <c r="B204" s="1"/>
      <c r="C204" s="1"/>
      <c r="D204" s="1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44"/>
      <c r="V204" s="7"/>
      <c r="W204" s="7"/>
      <c r="X204" s="7"/>
      <c r="Y204" s="7"/>
      <c r="Z204" s="12"/>
      <c r="AA204" s="12"/>
      <c r="AB204" s="11"/>
    </row>
    <row r="205" spans="1:28" x14ac:dyDescent="0.25">
      <c r="A205" s="1"/>
      <c r="B205" s="1"/>
      <c r="C205" s="1"/>
      <c r="D205" s="1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44"/>
      <c r="V205" s="7"/>
      <c r="W205" s="7"/>
      <c r="X205" s="7"/>
      <c r="Y205" s="7"/>
      <c r="Z205" s="12"/>
      <c r="AA205" s="12"/>
      <c r="AB205" s="11"/>
    </row>
    <row r="206" spans="1:28" x14ac:dyDescent="0.25">
      <c r="A206" s="1"/>
      <c r="B206" s="1"/>
      <c r="C206" s="1"/>
      <c r="D206" s="1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44"/>
      <c r="V206" s="7"/>
      <c r="W206" s="7"/>
      <c r="X206" s="7"/>
      <c r="Y206" s="7"/>
      <c r="Z206" s="12"/>
      <c r="AA206" s="12"/>
      <c r="AB206" s="11"/>
    </row>
    <row r="207" spans="1:28" x14ac:dyDescent="0.25">
      <c r="A207" s="1"/>
      <c r="B207" s="1"/>
      <c r="C207" s="1"/>
      <c r="D207" s="1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44"/>
      <c r="V207" s="7"/>
      <c r="W207" s="7"/>
      <c r="X207" s="7"/>
      <c r="Y207" s="7"/>
      <c r="Z207" s="12"/>
      <c r="AA207" s="12"/>
      <c r="AB207" s="11"/>
    </row>
    <row r="208" spans="1:28" x14ac:dyDescent="0.25">
      <c r="A208" s="1"/>
      <c r="B208" s="1"/>
      <c r="C208" s="1"/>
      <c r="D208" s="1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44"/>
      <c r="V208" s="7"/>
      <c r="W208" s="7"/>
      <c r="X208" s="7"/>
      <c r="Y208" s="7"/>
      <c r="Z208" s="12"/>
      <c r="AA208" s="12"/>
      <c r="AB208" s="11"/>
    </row>
    <row r="209" spans="1:28" x14ac:dyDescent="0.25">
      <c r="A209" s="1"/>
      <c r="B209" s="1"/>
      <c r="C209" s="1"/>
      <c r="D209" s="1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44"/>
      <c r="V209" s="7"/>
      <c r="W209" s="7"/>
      <c r="X209" s="7"/>
      <c r="Y209" s="7"/>
      <c r="Z209" s="12"/>
      <c r="AA209" s="12"/>
      <c r="AB209" s="11"/>
    </row>
    <row r="210" spans="1:28" x14ac:dyDescent="0.25">
      <c r="A210" s="1"/>
      <c r="B210" s="1"/>
      <c r="C210" s="1"/>
      <c r="D210" s="1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44"/>
      <c r="V210" s="7"/>
      <c r="W210" s="7"/>
      <c r="X210" s="7"/>
      <c r="Y210" s="7"/>
      <c r="Z210" s="12"/>
      <c r="AA210" s="12"/>
      <c r="AB210" s="11"/>
    </row>
    <row r="211" spans="1:28" x14ac:dyDescent="0.25">
      <c r="A211" s="1"/>
      <c r="B211" s="1"/>
      <c r="C211" s="1"/>
      <c r="D211" s="1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44"/>
      <c r="V211" s="7"/>
      <c r="W211" s="7"/>
      <c r="X211" s="7"/>
      <c r="Y211" s="7"/>
      <c r="Z211" s="12"/>
      <c r="AA211" s="12"/>
      <c r="AB211" s="11"/>
    </row>
    <row r="212" spans="1:28" x14ac:dyDescent="0.25">
      <c r="A212" s="1"/>
      <c r="B212" s="1"/>
      <c r="C212" s="1"/>
      <c r="D212" s="1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44"/>
      <c r="V212" s="7"/>
      <c r="W212" s="7"/>
      <c r="X212" s="7"/>
      <c r="Y212" s="7"/>
      <c r="Z212" s="12"/>
      <c r="AA212" s="12"/>
      <c r="AB212" s="11"/>
    </row>
    <row r="213" spans="1:28" x14ac:dyDescent="0.25">
      <c r="A213" s="1"/>
      <c r="B213" s="1"/>
      <c r="C213" s="1"/>
      <c r="D213" s="1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44"/>
      <c r="V213" s="7"/>
      <c r="W213" s="7"/>
      <c r="X213" s="7"/>
      <c r="Y213" s="7"/>
      <c r="Z213" s="12"/>
      <c r="AA213" s="12"/>
      <c r="AB213" s="11"/>
    </row>
    <row r="214" spans="1:28" x14ac:dyDescent="0.25">
      <c r="A214" s="1"/>
      <c r="B214" s="1"/>
      <c r="C214" s="1"/>
      <c r="D214" s="1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44"/>
      <c r="V214" s="7"/>
      <c r="W214" s="7"/>
      <c r="X214" s="7"/>
      <c r="Y214" s="7"/>
      <c r="Z214" s="12"/>
      <c r="AA214" s="12"/>
      <c r="AB214" s="11"/>
    </row>
    <row r="215" spans="1:28" x14ac:dyDescent="0.25">
      <c r="A215" s="1"/>
      <c r="B215" s="1"/>
      <c r="C215" s="1"/>
      <c r="D215" s="1"/>
      <c r="E215" s="12"/>
      <c r="F215" s="12"/>
      <c r="G215" s="3"/>
      <c r="H215" s="3"/>
      <c r="I215" s="3"/>
      <c r="J215" s="7"/>
      <c r="K215" s="7"/>
      <c r="L215" s="3"/>
      <c r="M215" s="3"/>
      <c r="N215" s="3"/>
      <c r="O215" s="3"/>
      <c r="P215" s="7"/>
      <c r="Q215" s="7"/>
      <c r="R215" s="3"/>
      <c r="S215" s="3"/>
      <c r="T215" s="3"/>
      <c r="U215" s="44"/>
      <c r="V215" s="7"/>
      <c r="W215" s="7"/>
      <c r="X215" s="7"/>
      <c r="Y215" s="7"/>
      <c r="Z215" s="12"/>
      <c r="AA215" s="12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46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46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46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46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46"/>
      <c r="V220" s="5"/>
      <c r="W220" s="5"/>
      <c r="X220" s="7"/>
      <c r="Y220" s="5"/>
      <c r="Z220" s="11"/>
      <c r="AA220" s="11"/>
      <c r="AB22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A8163-5E90-4701-9CEB-DC5D56276111}">
  <dimension ref="A1:AC173"/>
  <sheetViews>
    <sheetView workbookViewId="0">
      <selection activeCell="F27" sqref="F2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625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626</v>
      </c>
      <c r="B3" s="3" t="s">
        <v>627</v>
      </c>
      <c r="C3" s="3" t="s">
        <v>29</v>
      </c>
      <c r="D3" s="3">
        <v>145.32</v>
      </c>
      <c r="E3" s="12">
        <v>22400</v>
      </c>
      <c r="F3" s="12"/>
      <c r="G3" s="3">
        <v>136.33240000000001</v>
      </c>
      <c r="H3" s="3" t="s">
        <v>273</v>
      </c>
      <c r="I3" s="3">
        <v>5.1233000000000004</v>
      </c>
      <c r="J3" s="7">
        <v>1049</v>
      </c>
      <c r="K3" s="7">
        <f>I3*J3</f>
        <v>5374.3417000000009</v>
      </c>
      <c r="L3" s="3"/>
      <c r="M3" s="3"/>
      <c r="N3" s="3"/>
      <c r="O3" s="3"/>
      <c r="P3" s="7"/>
      <c r="Q3" s="7"/>
      <c r="R3" s="3"/>
      <c r="S3" s="3">
        <v>8.9876000000000005</v>
      </c>
      <c r="T3" s="3" t="s">
        <v>273</v>
      </c>
      <c r="U3" s="3">
        <v>2.7099999999999999E-2</v>
      </c>
      <c r="V3" s="7">
        <v>96.97</v>
      </c>
      <c r="W3" s="7">
        <f>U3*V3</f>
        <v>2.6278869999999999</v>
      </c>
      <c r="X3" s="7"/>
      <c r="Y3" s="7"/>
      <c r="Z3" s="12"/>
      <c r="AA3" s="12"/>
      <c r="AB3" s="12"/>
    </row>
    <row r="4" spans="1:29" x14ac:dyDescent="0.25">
      <c r="A4" s="3"/>
      <c r="B4" s="3" t="s">
        <v>628</v>
      </c>
      <c r="C4" s="3"/>
      <c r="D4" s="3"/>
      <c r="E4" s="12"/>
      <c r="F4" s="12"/>
      <c r="G4" s="3"/>
      <c r="H4" s="3" t="s">
        <v>40</v>
      </c>
      <c r="I4" s="3">
        <v>22.473400000000002</v>
      </c>
      <c r="J4" s="7">
        <v>552</v>
      </c>
      <c r="K4" s="7">
        <f t="shared" ref="K4:K13" si="0">I4*J4</f>
        <v>12405.316800000001</v>
      </c>
      <c r="L4" s="3"/>
      <c r="M4" s="3"/>
      <c r="N4" s="3"/>
      <c r="O4" s="3"/>
      <c r="P4" s="7"/>
      <c r="Q4" s="7"/>
      <c r="R4" s="3"/>
      <c r="S4" s="3"/>
      <c r="T4" s="3" t="s">
        <v>40</v>
      </c>
      <c r="U4" s="3">
        <v>1.3240000000000001</v>
      </c>
      <c r="V4" s="7">
        <v>96.97</v>
      </c>
      <c r="W4" s="7">
        <f t="shared" ref="W4:W10" si="1">U4*V4</f>
        <v>128.38828000000001</v>
      </c>
      <c r="X4" s="7"/>
      <c r="Y4" s="7"/>
      <c r="Z4" s="12"/>
      <c r="AA4" s="12"/>
      <c r="AB4" s="12"/>
      <c r="AC4" s="4"/>
    </row>
    <row r="5" spans="1:29" x14ac:dyDescent="0.25">
      <c r="A5" s="3"/>
      <c r="B5" s="3" t="s">
        <v>46</v>
      </c>
      <c r="C5" s="3"/>
      <c r="D5" s="3"/>
      <c r="E5" s="12"/>
      <c r="F5" s="12"/>
      <c r="G5" s="3"/>
      <c r="H5" s="3" t="s">
        <v>42</v>
      </c>
      <c r="I5" s="3">
        <v>4.0171999999999999</v>
      </c>
      <c r="J5" s="7">
        <v>400</v>
      </c>
      <c r="K5" s="7">
        <f t="shared" si="0"/>
        <v>1606.8799999999999</v>
      </c>
      <c r="L5" s="3"/>
      <c r="M5" s="3"/>
      <c r="N5" s="3"/>
      <c r="O5" s="3"/>
      <c r="P5" s="7"/>
      <c r="Q5" s="7"/>
      <c r="R5" s="3"/>
      <c r="S5" s="3"/>
      <c r="T5" s="3" t="s">
        <v>42</v>
      </c>
      <c r="U5" s="3">
        <v>0.23130000000000001</v>
      </c>
      <c r="V5" s="7">
        <v>96.97</v>
      </c>
      <c r="W5" s="7">
        <f t="shared" si="1"/>
        <v>22.429161000000001</v>
      </c>
      <c r="X5" s="7"/>
      <c r="Y5" s="7"/>
      <c r="Z5" s="12"/>
      <c r="AA5" s="12"/>
      <c r="AB5" s="12"/>
      <c r="AC5" s="4"/>
    </row>
    <row r="6" spans="1:29" x14ac:dyDescent="0.25">
      <c r="A6" s="3"/>
      <c r="B6" s="3"/>
      <c r="C6" s="3"/>
      <c r="D6" s="3"/>
      <c r="E6" s="12"/>
      <c r="F6" s="12"/>
      <c r="G6" s="3"/>
      <c r="H6" s="3" t="s">
        <v>44</v>
      </c>
      <c r="I6" s="3">
        <v>77.011600000000001</v>
      </c>
      <c r="J6" s="7">
        <v>538</v>
      </c>
      <c r="K6" s="7">
        <f t="shared" si="0"/>
        <v>41432.2408</v>
      </c>
      <c r="L6" s="3"/>
      <c r="M6" s="3"/>
      <c r="N6" s="3"/>
      <c r="O6" s="3"/>
      <c r="P6" s="7"/>
      <c r="Q6" s="7"/>
      <c r="R6" s="3"/>
      <c r="S6" s="3"/>
      <c r="T6" s="3" t="s">
        <v>553</v>
      </c>
      <c r="U6" s="3">
        <v>0.28910000000000002</v>
      </c>
      <c r="V6" s="7">
        <v>96.97</v>
      </c>
      <c r="W6" s="7">
        <f t="shared" si="1"/>
        <v>28.034027000000002</v>
      </c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 t="s">
        <v>553</v>
      </c>
      <c r="I7" s="3">
        <v>3.9817999999999998</v>
      </c>
      <c r="J7" s="7">
        <v>966</v>
      </c>
      <c r="K7" s="7">
        <f t="shared" si="0"/>
        <v>3846.4187999999999</v>
      </c>
      <c r="L7" s="3"/>
      <c r="M7" s="3"/>
      <c r="N7" s="3"/>
      <c r="O7" s="3"/>
      <c r="P7" s="7"/>
      <c r="Q7" s="7"/>
      <c r="R7" s="3"/>
      <c r="S7" s="3"/>
      <c r="T7" s="3" t="s">
        <v>59</v>
      </c>
      <c r="U7" s="3">
        <v>0.42630000000000001</v>
      </c>
      <c r="V7" s="7">
        <v>96.97</v>
      </c>
      <c r="W7" s="7">
        <f t="shared" si="1"/>
        <v>41.338310999999997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 t="s">
        <v>45</v>
      </c>
      <c r="I8" s="3">
        <v>4.9638</v>
      </c>
      <c r="J8" s="7">
        <v>524</v>
      </c>
      <c r="K8" s="7">
        <f t="shared" si="0"/>
        <v>2601.0311999999999</v>
      </c>
      <c r="L8" s="3"/>
      <c r="M8" s="3"/>
      <c r="N8" s="3"/>
      <c r="O8" s="3"/>
      <c r="P8" s="7"/>
      <c r="Q8" s="7"/>
      <c r="R8" s="3"/>
      <c r="S8" s="3"/>
      <c r="T8" s="3" t="s">
        <v>86</v>
      </c>
      <c r="U8" s="3">
        <v>6.1303000000000001</v>
      </c>
      <c r="V8" s="7">
        <v>96.97</v>
      </c>
      <c r="W8" s="7">
        <f t="shared" si="1"/>
        <v>594.45519100000001</v>
      </c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 t="s">
        <v>274</v>
      </c>
      <c r="I9" s="3">
        <v>8.8849999999999998</v>
      </c>
      <c r="J9" s="7">
        <v>980</v>
      </c>
      <c r="K9" s="7">
        <f t="shared" si="0"/>
        <v>8707.2999999999993</v>
      </c>
      <c r="L9" s="3"/>
      <c r="M9" s="3"/>
      <c r="N9" s="3"/>
      <c r="O9" s="3"/>
      <c r="P9" s="7"/>
      <c r="Q9" s="7"/>
      <c r="R9" s="3"/>
      <c r="S9" s="3"/>
      <c r="T9" s="3" t="s">
        <v>47</v>
      </c>
      <c r="U9" s="3">
        <v>0.52800000000000002</v>
      </c>
      <c r="V9" s="7">
        <v>96.97</v>
      </c>
      <c r="W9" s="7">
        <f t="shared" si="1"/>
        <v>51.200160000000004</v>
      </c>
      <c r="X9" s="7"/>
      <c r="Y9" s="7"/>
      <c r="Z9" s="12"/>
      <c r="AA9" s="12"/>
      <c r="AB9" s="12"/>
      <c r="AC9" s="4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59</v>
      </c>
      <c r="I10" s="3">
        <v>7.6246999999999998</v>
      </c>
      <c r="J10" s="7">
        <v>718</v>
      </c>
      <c r="K10" s="7">
        <f t="shared" si="0"/>
        <v>5474.5346</v>
      </c>
      <c r="L10" s="3"/>
      <c r="M10" s="3"/>
      <c r="N10" s="3"/>
      <c r="O10" s="3"/>
      <c r="P10" s="7"/>
      <c r="Q10" s="7"/>
      <c r="R10" s="3"/>
      <c r="S10" s="3"/>
      <c r="T10" s="3" t="s">
        <v>49</v>
      </c>
      <c r="U10" s="3">
        <v>3.15E-2</v>
      </c>
      <c r="V10" s="7">
        <v>96.97</v>
      </c>
      <c r="W10" s="7">
        <f t="shared" si="1"/>
        <v>3.0545550000000001</v>
      </c>
      <c r="X10" s="7"/>
      <c r="Y10" s="7"/>
      <c r="Z10" s="12"/>
      <c r="AA10" s="12"/>
      <c r="AB10" s="12"/>
      <c r="AC10" s="4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86</v>
      </c>
      <c r="I11" s="3">
        <v>0.58330000000000004</v>
      </c>
      <c r="J11" s="7">
        <v>483</v>
      </c>
      <c r="K11" s="7">
        <f t="shared" si="0"/>
        <v>281.73390000000001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  <c r="AC11" s="4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47</v>
      </c>
      <c r="I12" s="3">
        <v>8.2400000000000001E-2</v>
      </c>
      <c r="J12" s="7">
        <v>345</v>
      </c>
      <c r="K12" s="7">
        <f t="shared" si="0"/>
        <v>28.428000000000001</v>
      </c>
      <c r="L12" s="3"/>
      <c r="M12" s="3"/>
      <c r="N12" s="3"/>
      <c r="O12" s="3"/>
      <c r="P12" s="7"/>
      <c r="Q12" s="7"/>
      <c r="R12" s="3"/>
      <c r="S12" s="3"/>
      <c r="T12" s="3"/>
      <c r="U12" s="14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49</v>
      </c>
      <c r="I13" s="3">
        <v>1.5859000000000001</v>
      </c>
      <c r="J13" s="7">
        <v>138</v>
      </c>
      <c r="K13" s="7">
        <f t="shared" si="0"/>
        <v>218.85420000000002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/>
      <c r="I14" s="3">
        <f>SUM(I3:I13)</f>
        <v>136.33240000000004</v>
      </c>
      <c r="J14" s="7"/>
      <c r="K14" s="7">
        <f>SUM(K3:K13)</f>
        <v>81977.080000000016</v>
      </c>
      <c r="L14" s="3"/>
      <c r="M14" s="3"/>
      <c r="N14" s="3"/>
      <c r="O14" s="3"/>
      <c r="P14" s="7"/>
      <c r="Q14" s="7"/>
      <c r="R14" s="3"/>
      <c r="S14" s="3"/>
      <c r="T14" s="3"/>
      <c r="U14" s="3">
        <f>SUM(U3:U10)</f>
        <v>8.9876000000000005</v>
      </c>
      <c r="V14" s="7"/>
      <c r="W14" s="7">
        <f>SUM(W3:W10)</f>
        <v>871.52757200000008</v>
      </c>
      <c r="X14" s="7"/>
      <c r="Y14" s="7">
        <f>K14+W14</f>
        <v>82848.607572000023</v>
      </c>
      <c r="Z14" s="12">
        <v>82800</v>
      </c>
      <c r="AA14" s="12">
        <v>22400</v>
      </c>
      <c r="AB14" s="12">
        <f>Z14-AA14</f>
        <v>60400</v>
      </c>
      <c r="AC14" s="4"/>
    </row>
    <row r="15" spans="1:29" x14ac:dyDescent="0.25">
      <c r="A15" s="29"/>
      <c r="B15" s="29"/>
      <c r="C15" s="29"/>
      <c r="D15" s="29"/>
      <c r="E15" s="33"/>
      <c r="F15" s="33"/>
      <c r="G15" s="29"/>
      <c r="H15" s="29"/>
      <c r="I15" s="29"/>
      <c r="J15" s="19"/>
      <c r="K15" s="19"/>
      <c r="L15" s="29"/>
      <c r="M15" s="29"/>
      <c r="N15" s="29"/>
      <c r="O15" s="29"/>
      <c r="P15" s="19"/>
      <c r="Q15" s="19"/>
      <c r="R15" s="29"/>
      <c r="S15" s="29"/>
      <c r="T15" s="29"/>
      <c r="U15" s="29"/>
      <c r="V15" s="19"/>
      <c r="W15" s="19"/>
      <c r="X15" s="19"/>
      <c r="Y15" s="19"/>
      <c r="Z15" s="33"/>
      <c r="AA15" s="33"/>
      <c r="AB15" s="33"/>
      <c r="AC15" s="4"/>
    </row>
    <row r="16" spans="1:29" x14ac:dyDescent="0.25">
      <c r="A16" s="3" t="s">
        <v>629</v>
      </c>
      <c r="B16" s="3" t="s">
        <v>630</v>
      </c>
      <c r="C16" s="3" t="s">
        <v>29</v>
      </c>
      <c r="D16" s="3">
        <v>57.26</v>
      </c>
      <c r="E16" s="12">
        <v>7500</v>
      </c>
      <c r="F16" s="12"/>
      <c r="G16" s="3">
        <v>39.153300000000002</v>
      </c>
      <c r="H16" s="3" t="s">
        <v>273</v>
      </c>
      <c r="I16" s="3">
        <v>27.8169</v>
      </c>
      <c r="J16" s="7">
        <v>1049</v>
      </c>
      <c r="K16" s="7">
        <f>I16*J16</f>
        <v>29179.928100000001</v>
      </c>
      <c r="L16" s="3"/>
      <c r="M16" s="3"/>
      <c r="N16" s="3"/>
      <c r="O16" s="3"/>
      <c r="P16" s="7"/>
      <c r="Q16" s="7"/>
      <c r="R16" s="3"/>
      <c r="S16" s="3">
        <v>18.1067</v>
      </c>
      <c r="T16" s="3" t="s">
        <v>273</v>
      </c>
      <c r="U16" s="14">
        <v>7.2018000000000004</v>
      </c>
      <c r="V16" s="7">
        <v>96.97</v>
      </c>
      <c r="W16" s="7">
        <f>U16*V16</f>
        <v>698.35854600000005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 t="s">
        <v>631</v>
      </c>
      <c r="C17" s="3"/>
      <c r="D17" s="3"/>
      <c r="E17" s="12"/>
      <c r="F17" s="12"/>
      <c r="G17" s="3"/>
      <c r="H17" s="3" t="s">
        <v>44</v>
      </c>
      <c r="I17" s="3">
        <v>9.1630000000000003</v>
      </c>
      <c r="J17" s="7">
        <v>538</v>
      </c>
      <c r="K17" s="7">
        <f t="shared" ref="K17:K18" si="2">I17*J17</f>
        <v>4929.6940000000004</v>
      </c>
      <c r="L17" s="3"/>
      <c r="M17" s="3"/>
      <c r="N17" s="3"/>
      <c r="O17" s="3"/>
      <c r="P17" s="7"/>
      <c r="Q17" s="7"/>
      <c r="R17" s="3"/>
      <c r="S17" s="3"/>
      <c r="T17" s="3" t="s">
        <v>86</v>
      </c>
      <c r="U17" s="3">
        <v>10.9049</v>
      </c>
      <c r="V17" s="7">
        <v>96.97</v>
      </c>
      <c r="W17" s="7">
        <f>U17*V17</f>
        <v>1057.448153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 t="s">
        <v>632</v>
      </c>
      <c r="C18" s="3"/>
      <c r="D18" s="3"/>
      <c r="E18" s="12"/>
      <c r="F18" s="12"/>
      <c r="G18" s="3"/>
      <c r="H18" s="3" t="s">
        <v>49</v>
      </c>
      <c r="I18" s="3">
        <v>2.1734</v>
      </c>
      <c r="J18" s="7">
        <v>138</v>
      </c>
      <c r="K18" s="7">
        <f t="shared" si="2"/>
        <v>299.92919999999998</v>
      </c>
      <c r="L18" s="3"/>
      <c r="M18" s="3"/>
      <c r="N18" s="3"/>
      <c r="O18" s="3"/>
      <c r="P18" s="7"/>
      <c r="Q18" s="7"/>
      <c r="R18" s="3"/>
      <c r="S18" s="3"/>
      <c r="T18" s="3"/>
      <c r="U18" s="14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>
        <f>SUM(I16:I18)</f>
        <v>39.153300000000002</v>
      </c>
      <c r="J19" s="7"/>
      <c r="K19" s="7">
        <f>SUM(K16:K18)</f>
        <v>34409.551299999999</v>
      </c>
      <c r="L19" s="3"/>
      <c r="M19" s="3"/>
      <c r="N19" s="3"/>
      <c r="O19" s="3"/>
      <c r="P19" s="7"/>
      <c r="Q19" s="7"/>
      <c r="R19" s="3"/>
      <c r="S19" s="3"/>
      <c r="T19" s="3"/>
      <c r="U19" s="14">
        <f>U16+U17</f>
        <v>18.1067</v>
      </c>
      <c r="V19" s="7"/>
      <c r="W19" s="7">
        <f>W16+W17</f>
        <v>1755.8066990000002</v>
      </c>
      <c r="X19" s="7"/>
      <c r="Y19" s="7">
        <f>K19+W19</f>
        <v>36165.357999</v>
      </c>
      <c r="Z19" s="12">
        <v>36200</v>
      </c>
      <c r="AA19" s="12">
        <v>7500</v>
      </c>
      <c r="AB19" s="12">
        <f>Z19-AA19</f>
        <v>28700</v>
      </c>
      <c r="AC19" s="4"/>
    </row>
    <row r="20" spans="1:29" x14ac:dyDescent="0.25">
      <c r="A20" s="29"/>
      <c r="B20" s="29"/>
      <c r="C20" s="29"/>
      <c r="D20" s="29"/>
      <c r="E20" s="33"/>
      <c r="F20" s="33"/>
      <c r="G20" s="29"/>
      <c r="H20" s="29"/>
      <c r="I20" s="29"/>
      <c r="J20" s="19"/>
      <c r="K20" s="19"/>
      <c r="L20" s="29"/>
      <c r="M20" s="29"/>
      <c r="N20" s="29"/>
      <c r="O20" s="29"/>
      <c r="P20" s="19"/>
      <c r="Q20" s="19"/>
      <c r="R20" s="29"/>
      <c r="S20" s="29"/>
      <c r="T20" s="29"/>
      <c r="U20" s="29"/>
      <c r="V20" s="19"/>
      <c r="W20" s="19"/>
      <c r="X20" s="19"/>
      <c r="Y20" s="19"/>
      <c r="Z20" s="33"/>
      <c r="AA20" s="33"/>
      <c r="AB20" s="33"/>
    </row>
    <row r="21" spans="1:29" x14ac:dyDescent="0.25">
      <c r="A21" s="3" t="s">
        <v>633</v>
      </c>
      <c r="B21" s="3" t="s">
        <v>634</v>
      </c>
      <c r="C21" s="3" t="s">
        <v>29</v>
      </c>
      <c r="D21" s="3">
        <v>4.25</v>
      </c>
      <c r="E21" s="12">
        <v>500</v>
      </c>
      <c r="F21" s="12"/>
      <c r="G21" s="3">
        <v>2.9567000000000001</v>
      </c>
      <c r="H21" s="3" t="s">
        <v>18</v>
      </c>
      <c r="I21" s="3">
        <v>1.1559999999999999</v>
      </c>
      <c r="J21" s="7">
        <v>1201</v>
      </c>
      <c r="K21" s="7">
        <f>I21*J21</f>
        <v>1388.356</v>
      </c>
      <c r="L21" s="3"/>
      <c r="M21" s="3"/>
      <c r="N21" s="3"/>
      <c r="O21" s="3"/>
      <c r="P21" s="7"/>
      <c r="Q21" s="7"/>
      <c r="R21" s="3"/>
      <c r="S21" s="3">
        <v>1.2932999999999999</v>
      </c>
      <c r="T21" s="3" t="s">
        <v>18</v>
      </c>
      <c r="U21" s="3">
        <v>0.26329999999999998</v>
      </c>
      <c r="V21" s="7">
        <v>96.97</v>
      </c>
      <c r="W21" s="7">
        <f>U21*V21</f>
        <v>25.532200999999997</v>
      </c>
      <c r="X21" s="7"/>
      <c r="Y21" s="7"/>
      <c r="Z21" s="12"/>
      <c r="AA21" s="12"/>
      <c r="AB21" s="12"/>
    </row>
    <row r="22" spans="1:29" x14ac:dyDescent="0.25">
      <c r="A22" s="3"/>
      <c r="B22" s="3" t="s">
        <v>46</v>
      </c>
      <c r="C22" s="3"/>
      <c r="D22" s="3"/>
      <c r="E22" s="12"/>
      <c r="F22" s="12"/>
      <c r="G22" s="3"/>
      <c r="H22" s="3" t="s">
        <v>273</v>
      </c>
      <c r="I22" s="3">
        <v>1.8007</v>
      </c>
      <c r="J22" s="7">
        <v>1049</v>
      </c>
      <c r="K22" s="7">
        <f>I22*J22</f>
        <v>1888.9342999999999</v>
      </c>
      <c r="L22" s="3"/>
      <c r="M22" s="3"/>
      <c r="N22" s="3"/>
      <c r="O22" s="3"/>
      <c r="P22" s="7"/>
      <c r="Q22" s="7"/>
      <c r="R22" s="3"/>
      <c r="S22" s="3"/>
      <c r="T22" s="3" t="s">
        <v>273</v>
      </c>
      <c r="U22" s="3">
        <v>1.03</v>
      </c>
      <c r="V22" s="7">
        <v>96.97</v>
      </c>
      <c r="W22" s="7">
        <f>U22*V22</f>
        <v>99.879100000000008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>
        <f>I21+I22</f>
        <v>2.9566999999999997</v>
      </c>
      <c r="J23" s="7"/>
      <c r="K23" s="7">
        <f>K21+K22</f>
        <v>3277.2902999999997</v>
      </c>
      <c r="L23" s="3"/>
      <c r="M23" s="3"/>
      <c r="N23" s="3"/>
      <c r="O23" s="3"/>
      <c r="P23" s="7"/>
      <c r="Q23" s="7"/>
      <c r="R23" s="3"/>
      <c r="S23" s="3"/>
      <c r="T23" s="3"/>
      <c r="U23" s="3">
        <f>U21+U22</f>
        <v>1.2932999999999999</v>
      </c>
      <c r="V23" s="7"/>
      <c r="W23" s="7">
        <f>W21+W22</f>
        <v>125.41130100000001</v>
      </c>
      <c r="X23" s="7"/>
      <c r="Y23" s="7">
        <f>K23+W23</f>
        <v>3402.7016009999998</v>
      </c>
      <c r="Z23" s="12">
        <v>3400</v>
      </c>
      <c r="AA23" s="12">
        <v>500</v>
      </c>
      <c r="AB23" s="12">
        <f>Z23-AA23</f>
        <v>2900</v>
      </c>
    </row>
    <row r="24" spans="1:29" x14ac:dyDescent="0.25">
      <c r="A24" s="29"/>
      <c r="B24" s="29"/>
      <c r="C24" s="29"/>
      <c r="D24" s="29"/>
      <c r="E24" s="33"/>
      <c r="F24" s="33"/>
      <c r="G24" s="29"/>
      <c r="H24" s="29"/>
      <c r="I24" s="29"/>
      <c r="J24" s="19"/>
      <c r="K24" s="19"/>
      <c r="L24" s="29"/>
      <c r="M24" s="29"/>
      <c r="N24" s="29"/>
      <c r="O24" s="29"/>
      <c r="P24" s="19"/>
      <c r="Q24" s="19"/>
      <c r="R24" s="29"/>
      <c r="S24" s="29"/>
      <c r="T24" s="29"/>
      <c r="U24" s="29"/>
      <c r="V24" s="19"/>
      <c r="W24" s="19"/>
      <c r="X24" s="19"/>
      <c r="Y24" s="19"/>
      <c r="Z24" s="33"/>
      <c r="AA24" s="33"/>
      <c r="AB24" s="33"/>
    </row>
    <row r="25" spans="1:29" x14ac:dyDescent="0.25">
      <c r="A25" s="3" t="s">
        <v>635</v>
      </c>
      <c r="B25" s="3" t="s">
        <v>636</v>
      </c>
      <c r="C25" s="3" t="s">
        <v>29</v>
      </c>
      <c r="D25" s="3">
        <v>80</v>
      </c>
      <c r="E25" s="12">
        <v>65500</v>
      </c>
      <c r="F25" s="12"/>
      <c r="G25" s="3">
        <v>64.7042</v>
      </c>
      <c r="H25" s="3" t="s">
        <v>45</v>
      </c>
      <c r="I25" s="3">
        <v>1.6573</v>
      </c>
      <c r="J25" s="7">
        <v>524</v>
      </c>
      <c r="K25" s="7">
        <f>I25*J25</f>
        <v>868.42520000000002</v>
      </c>
      <c r="L25" s="3"/>
      <c r="M25" s="3">
        <v>0.94040000000000001</v>
      </c>
      <c r="N25" s="3" t="s">
        <v>31</v>
      </c>
      <c r="O25" s="3">
        <v>0.6512</v>
      </c>
      <c r="P25" s="7">
        <v>196</v>
      </c>
      <c r="Q25" s="7">
        <f>O25*P25</f>
        <v>127.6352</v>
      </c>
      <c r="R25" s="3"/>
      <c r="S25" s="3">
        <v>14.355399999999999</v>
      </c>
      <c r="T25" s="3" t="s">
        <v>45</v>
      </c>
      <c r="U25" s="3">
        <v>10.0282</v>
      </c>
      <c r="V25" s="7">
        <v>96.97</v>
      </c>
      <c r="W25" s="7">
        <f>U25*V25</f>
        <v>972.43455399999993</v>
      </c>
      <c r="X25" s="7"/>
      <c r="Y25" s="7"/>
      <c r="Z25" s="12"/>
      <c r="AA25" s="12"/>
      <c r="AB25" s="12"/>
    </row>
    <row r="26" spans="1:29" x14ac:dyDescent="0.25">
      <c r="A26" s="3"/>
      <c r="B26" s="3" t="s">
        <v>70</v>
      </c>
      <c r="C26" s="3"/>
      <c r="D26" s="3"/>
      <c r="E26" s="12"/>
      <c r="F26" s="12"/>
      <c r="G26" s="3"/>
      <c r="H26" s="3" t="s">
        <v>31</v>
      </c>
      <c r="I26" s="3">
        <v>31.8614</v>
      </c>
      <c r="J26" s="7">
        <v>787</v>
      </c>
      <c r="K26" s="7">
        <f t="shared" ref="K26:K28" si="3">I26*J26</f>
        <v>25074.9218</v>
      </c>
      <c r="L26" s="3"/>
      <c r="M26" s="3"/>
      <c r="N26" s="3" t="s">
        <v>34</v>
      </c>
      <c r="O26" s="3">
        <v>0.28920000000000001</v>
      </c>
      <c r="P26" s="7">
        <v>196</v>
      </c>
      <c r="Q26" s="7">
        <f>O26*P26</f>
        <v>56.683199999999999</v>
      </c>
      <c r="R26" s="3"/>
      <c r="S26" s="3"/>
      <c r="T26" s="3" t="s">
        <v>31</v>
      </c>
      <c r="U26" s="3">
        <v>4.1501999999999999</v>
      </c>
      <c r="V26" s="7">
        <v>96.97</v>
      </c>
      <c r="W26" s="7">
        <f t="shared" ref="W26:W27" si="4">U26*V26</f>
        <v>402.44489399999998</v>
      </c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 t="s">
        <v>32</v>
      </c>
      <c r="I27" s="3">
        <v>31.036300000000001</v>
      </c>
      <c r="J27" s="7">
        <v>1077</v>
      </c>
      <c r="K27" s="7">
        <f t="shared" si="3"/>
        <v>33426.095099999999</v>
      </c>
      <c r="L27" s="3"/>
      <c r="M27" s="3"/>
      <c r="N27" s="3"/>
      <c r="O27" s="3"/>
      <c r="P27" s="7"/>
      <c r="Q27" s="7"/>
      <c r="R27" s="3"/>
      <c r="S27" s="3"/>
      <c r="T27" s="3" t="s">
        <v>32</v>
      </c>
      <c r="U27" s="3">
        <v>0.17699999999999999</v>
      </c>
      <c r="V27" s="7">
        <v>96.97</v>
      </c>
      <c r="W27" s="7">
        <f t="shared" si="4"/>
        <v>17.163689999999999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 t="s">
        <v>34</v>
      </c>
      <c r="I28" s="3">
        <v>0.1492</v>
      </c>
      <c r="J28" s="7">
        <v>1201</v>
      </c>
      <c r="K28" s="7">
        <f t="shared" si="3"/>
        <v>179.1892</v>
      </c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>
        <f>SUM(I25:I28)</f>
        <v>64.7042</v>
      </c>
      <c r="J29" s="7"/>
      <c r="K29" s="7">
        <f>SUM(K25:K28)</f>
        <v>59548.631300000001</v>
      </c>
      <c r="L29" s="3"/>
      <c r="M29" s="3"/>
      <c r="N29" s="3"/>
      <c r="O29" s="3">
        <f>O25+O26</f>
        <v>0.94040000000000001</v>
      </c>
      <c r="P29" s="7"/>
      <c r="Q29" s="7">
        <f>Q25+Q26</f>
        <v>184.3184</v>
      </c>
      <c r="R29" s="3"/>
      <c r="S29" s="3"/>
      <c r="T29" s="3"/>
      <c r="U29" s="3">
        <f>SUM(U25:U27)</f>
        <v>14.355399999999999</v>
      </c>
      <c r="V29" s="7"/>
      <c r="W29" s="7">
        <f>SUM(W25:W27)</f>
        <v>1392.043138</v>
      </c>
      <c r="X29" s="7"/>
      <c r="Y29" s="7">
        <f>K29+Q29+W29</f>
        <v>61124.992837999998</v>
      </c>
      <c r="Z29" s="12">
        <v>61100</v>
      </c>
      <c r="AA29" s="12">
        <v>65500</v>
      </c>
      <c r="AB29" s="12">
        <f>Z29-AA29</f>
        <v>-4400</v>
      </c>
    </row>
    <row r="30" spans="1:29" x14ac:dyDescent="0.25">
      <c r="A30" s="29"/>
      <c r="B30" s="29"/>
      <c r="C30" s="29"/>
      <c r="D30" s="29"/>
      <c r="E30" s="33"/>
      <c r="F30" s="33"/>
      <c r="G30" s="29"/>
      <c r="H30" s="29"/>
      <c r="I30" s="29"/>
      <c r="J30" s="19"/>
      <c r="K30" s="19"/>
      <c r="L30" s="29"/>
      <c r="M30" s="29"/>
      <c r="N30" s="29"/>
      <c r="O30" s="29"/>
      <c r="P30" s="19"/>
      <c r="Q30" s="19"/>
      <c r="R30" s="29"/>
      <c r="S30" s="29"/>
      <c r="T30" s="29"/>
      <c r="U30" s="29"/>
      <c r="V30" s="19"/>
      <c r="W30" s="19"/>
      <c r="X30" s="19"/>
      <c r="Y30" s="19"/>
      <c r="Z30" s="33"/>
      <c r="AA30" s="33"/>
      <c r="AB30" s="33"/>
    </row>
    <row r="31" spans="1:29" x14ac:dyDescent="0.25">
      <c r="A31" s="3" t="s">
        <v>637</v>
      </c>
      <c r="B31" s="3" t="s">
        <v>638</v>
      </c>
      <c r="C31" s="3" t="s">
        <v>29</v>
      </c>
      <c r="D31" s="3">
        <v>69.11</v>
      </c>
      <c r="E31" s="12">
        <v>11100</v>
      </c>
      <c r="F31" s="12"/>
      <c r="G31" s="3">
        <v>41.550600000000003</v>
      </c>
      <c r="H31" s="3" t="s">
        <v>18</v>
      </c>
      <c r="I31" s="3">
        <v>9.7338000000000005</v>
      </c>
      <c r="J31" s="7">
        <v>1201</v>
      </c>
      <c r="K31" s="7">
        <f>I31*J31</f>
        <v>11690.293800000001</v>
      </c>
      <c r="L31" s="3"/>
      <c r="M31" s="3"/>
      <c r="N31" s="3"/>
      <c r="O31" s="3"/>
      <c r="P31" s="7"/>
      <c r="Q31" s="7"/>
      <c r="R31" s="3"/>
      <c r="S31" s="3">
        <v>27.5594</v>
      </c>
      <c r="T31" s="3" t="s">
        <v>18</v>
      </c>
      <c r="U31" s="3">
        <v>1.1397999999999999</v>
      </c>
      <c r="V31" s="7">
        <v>96.97</v>
      </c>
      <c r="W31" s="7">
        <f>U31*V31</f>
        <v>110.52640599999999</v>
      </c>
      <c r="X31" s="7"/>
      <c r="Y31" s="7"/>
      <c r="Z31" s="12"/>
      <c r="AA31" s="12"/>
      <c r="AB31" s="12"/>
    </row>
    <row r="32" spans="1:29" x14ac:dyDescent="0.25">
      <c r="A32" s="3"/>
      <c r="B32" s="3" t="s">
        <v>54</v>
      </c>
      <c r="C32" s="3"/>
      <c r="D32" s="3"/>
      <c r="E32" s="12"/>
      <c r="F32" s="12"/>
      <c r="G32" s="3"/>
      <c r="H32" s="3" t="s">
        <v>45</v>
      </c>
      <c r="I32" s="3">
        <v>21.474299999999999</v>
      </c>
      <c r="J32" s="7">
        <v>524</v>
      </c>
      <c r="K32" s="7">
        <f t="shared" ref="K32:K33" si="5">I32*J32</f>
        <v>11252.5332</v>
      </c>
      <c r="L32" s="3"/>
      <c r="M32" s="3"/>
      <c r="N32" s="3"/>
      <c r="O32" s="3"/>
      <c r="P32" s="7"/>
      <c r="Q32" s="7"/>
      <c r="R32" s="3"/>
      <c r="S32" s="3"/>
      <c r="T32" s="3" t="s">
        <v>45</v>
      </c>
      <c r="U32" s="3">
        <v>19.273</v>
      </c>
      <c r="V32" s="7">
        <v>96.97</v>
      </c>
      <c r="W32" s="7">
        <f t="shared" ref="W32:W33" si="6">U32*V32</f>
        <v>1868.90281</v>
      </c>
      <c r="X32" s="7"/>
      <c r="Y32" s="7"/>
      <c r="Z32" s="12"/>
      <c r="AA32" s="12"/>
      <c r="AB32" s="12"/>
    </row>
    <row r="33" spans="1:28" x14ac:dyDescent="0.25">
      <c r="A33" s="3"/>
      <c r="B33" s="3" t="s">
        <v>70</v>
      </c>
      <c r="C33" s="3"/>
      <c r="D33" s="3"/>
      <c r="E33" s="12"/>
      <c r="F33" s="12"/>
      <c r="G33" s="3"/>
      <c r="H33" s="3" t="s">
        <v>31</v>
      </c>
      <c r="I33" s="3">
        <v>10.342499999999999</v>
      </c>
      <c r="J33" s="7">
        <v>787</v>
      </c>
      <c r="K33" s="7">
        <f t="shared" si="5"/>
        <v>8139.5474999999997</v>
      </c>
      <c r="L33" s="3"/>
      <c r="M33" s="3"/>
      <c r="N33" s="3"/>
      <c r="O33" s="3"/>
      <c r="P33" s="7"/>
      <c r="Q33" s="7"/>
      <c r="R33" s="3"/>
      <c r="S33" s="3"/>
      <c r="T33" s="3" t="s">
        <v>49</v>
      </c>
      <c r="U33" s="3">
        <v>7.1466000000000003</v>
      </c>
      <c r="V33" s="7">
        <v>96.97</v>
      </c>
      <c r="W33" s="7">
        <f t="shared" si="6"/>
        <v>693.00580200000002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>
        <f>SUM(I31:I33)</f>
        <v>41.550600000000003</v>
      </c>
      <c r="J34" s="7"/>
      <c r="K34" s="7">
        <f>SUM(K31:K33)</f>
        <v>31082.374500000002</v>
      </c>
      <c r="L34" s="3"/>
      <c r="M34" s="3"/>
      <c r="N34" s="3"/>
      <c r="O34" s="3"/>
      <c r="P34" s="7"/>
      <c r="Q34" s="7"/>
      <c r="R34" s="3"/>
      <c r="S34" s="3"/>
      <c r="T34" s="3"/>
      <c r="U34" s="3">
        <f>SUM(U31:U33)</f>
        <v>27.5594</v>
      </c>
      <c r="V34" s="7"/>
      <c r="W34" s="7">
        <f>SUM(W31:W33)</f>
        <v>2672.4350180000001</v>
      </c>
      <c r="X34" s="7"/>
      <c r="Y34" s="7">
        <f>K34+W34</f>
        <v>33754.809518000002</v>
      </c>
      <c r="Z34" s="12">
        <v>33800</v>
      </c>
      <c r="AA34" s="12">
        <v>11100</v>
      </c>
      <c r="AB34" s="12">
        <f>Z34-AA34</f>
        <v>22700</v>
      </c>
    </row>
    <row r="35" spans="1:28" x14ac:dyDescent="0.25">
      <c r="A35" s="29"/>
      <c r="B35" s="29"/>
      <c r="C35" s="29"/>
      <c r="D35" s="29"/>
      <c r="E35" s="33"/>
      <c r="F35" s="33"/>
      <c r="G35" s="29"/>
      <c r="H35" s="29"/>
      <c r="I35" s="29"/>
      <c r="J35" s="19"/>
      <c r="K35" s="19"/>
      <c r="L35" s="29"/>
      <c r="M35" s="29"/>
      <c r="N35" s="29"/>
      <c r="O35" s="29"/>
      <c r="P35" s="19"/>
      <c r="Q35" s="19"/>
      <c r="R35" s="29"/>
      <c r="S35" s="29"/>
      <c r="T35" s="29"/>
      <c r="U35" s="29"/>
      <c r="V35" s="19"/>
      <c r="W35" s="19"/>
      <c r="X35" s="19"/>
      <c r="Y35" s="19"/>
      <c r="Z35" s="33"/>
      <c r="AA35" s="33"/>
      <c r="AB35" s="33"/>
    </row>
    <row r="36" spans="1:28" x14ac:dyDescent="0.25">
      <c r="A36" s="3" t="s">
        <v>639</v>
      </c>
      <c r="B36" s="3" t="s">
        <v>640</v>
      </c>
      <c r="C36" s="3" t="s">
        <v>29</v>
      </c>
      <c r="D36" s="3">
        <v>94.78</v>
      </c>
      <c r="E36" s="12">
        <v>14700</v>
      </c>
      <c r="F36" s="12"/>
      <c r="G36" s="3">
        <v>79.251800000000003</v>
      </c>
      <c r="H36" s="3" t="s">
        <v>45</v>
      </c>
      <c r="I36" s="3">
        <v>39.342500000000001</v>
      </c>
      <c r="J36" s="7">
        <v>524</v>
      </c>
      <c r="K36" s="7">
        <f>I36*J36</f>
        <v>20615.47</v>
      </c>
      <c r="L36" s="3"/>
      <c r="M36" s="3"/>
      <c r="N36" s="3"/>
      <c r="O36" s="3"/>
      <c r="P36" s="7"/>
      <c r="Q36" s="7"/>
      <c r="R36" s="3"/>
      <c r="S36" s="3">
        <v>15.5282</v>
      </c>
      <c r="T36" s="3" t="s">
        <v>45</v>
      </c>
      <c r="U36" s="3">
        <v>9.1211000000000002</v>
      </c>
      <c r="V36" s="7">
        <v>96.97</v>
      </c>
      <c r="W36" s="7">
        <f>U36*V36</f>
        <v>884.47306700000001</v>
      </c>
      <c r="X36" s="7"/>
      <c r="Y36" s="7"/>
      <c r="Z36" s="12"/>
      <c r="AA36" s="12"/>
      <c r="AB36" s="12"/>
    </row>
    <row r="37" spans="1:28" x14ac:dyDescent="0.25">
      <c r="A37" s="3"/>
      <c r="B37" s="3" t="s">
        <v>641</v>
      </c>
      <c r="C37" s="3"/>
      <c r="D37" s="3"/>
      <c r="E37" s="12"/>
      <c r="F37" s="12"/>
      <c r="G37" s="3"/>
      <c r="H37" s="3" t="s">
        <v>31</v>
      </c>
      <c r="I37" s="3">
        <v>34.757599999999996</v>
      </c>
      <c r="J37" s="7">
        <v>787</v>
      </c>
      <c r="K37" s="7">
        <f t="shared" ref="K37:K38" si="7">I37*J37</f>
        <v>27354.231199999998</v>
      </c>
      <c r="L37" s="3"/>
      <c r="M37" s="3"/>
      <c r="N37" s="3"/>
      <c r="O37" s="3"/>
      <c r="P37" s="7"/>
      <c r="Q37" s="7"/>
      <c r="R37" s="3"/>
      <c r="S37" s="3"/>
      <c r="T37" s="3" t="s">
        <v>31</v>
      </c>
      <c r="U37" s="3">
        <v>6.4070999999999998</v>
      </c>
      <c r="V37" s="7">
        <v>96.97</v>
      </c>
      <c r="W37" s="7">
        <f>U37*V37</f>
        <v>621.29648699999996</v>
      </c>
      <c r="X37" s="7"/>
      <c r="Y37" s="7"/>
      <c r="Z37" s="12"/>
      <c r="AA37" s="12"/>
      <c r="AB37" s="12"/>
    </row>
    <row r="38" spans="1:28" x14ac:dyDescent="0.25">
      <c r="A38" s="3"/>
      <c r="B38" s="3" t="s">
        <v>642</v>
      </c>
      <c r="C38" s="3"/>
      <c r="D38" s="3"/>
      <c r="E38" s="12"/>
      <c r="F38" s="12"/>
      <c r="G38" s="3"/>
      <c r="H38" s="3" t="s">
        <v>33</v>
      </c>
      <c r="I38" s="3">
        <v>5.1516999999999999</v>
      </c>
      <c r="J38" s="7">
        <v>994</v>
      </c>
      <c r="K38" s="7">
        <f t="shared" si="7"/>
        <v>5120.7897999999996</v>
      </c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 t="s">
        <v>643</v>
      </c>
      <c r="C39" s="3"/>
      <c r="D39" s="3"/>
      <c r="E39" s="12"/>
      <c r="F39" s="12"/>
      <c r="G39" s="3"/>
      <c r="H39" s="3"/>
      <c r="I39" s="3">
        <f>SUM(I36:I38)</f>
        <v>79.251800000000003</v>
      </c>
      <c r="J39" s="7"/>
      <c r="K39" s="7">
        <f>SUM(K36:K38)</f>
        <v>53090.490999999995</v>
      </c>
      <c r="L39" s="3"/>
      <c r="M39" s="3"/>
      <c r="N39" s="3"/>
      <c r="O39" s="3"/>
      <c r="P39" s="7"/>
      <c r="Q39" s="7"/>
      <c r="R39" s="3"/>
      <c r="S39" s="3"/>
      <c r="T39" s="3"/>
      <c r="U39" s="3">
        <f>U36+U37</f>
        <v>15.5282</v>
      </c>
      <c r="V39" s="7"/>
      <c r="W39" s="7">
        <f>W36+W37</f>
        <v>1505.769554</v>
      </c>
      <c r="X39" s="7"/>
      <c r="Y39" s="7">
        <f>K39+W39</f>
        <v>54596.260553999993</v>
      </c>
      <c r="Z39" s="12">
        <v>54600</v>
      </c>
      <c r="AA39" s="12">
        <v>14700</v>
      </c>
      <c r="AB39" s="12">
        <f>Z39-AA39</f>
        <v>39900</v>
      </c>
    </row>
    <row r="40" spans="1:28" x14ac:dyDescent="0.25">
      <c r="A40" s="3"/>
      <c r="B40" s="3" t="s">
        <v>70</v>
      </c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29"/>
      <c r="B41" s="29"/>
      <c r="C41" s="29"/>
      <c r="D41" s="29"/>
      <c r="E41" s="33"/>
      <c r="F41" s="33"/>
      <c r="G41" s="29"/>
      <c r="H41" s="29"/>
      <c r="I41" s="29"/>
      <c r="J41" s="19"/>
      <c r="K41" s="19"/>
      <c r="L41" s="29"/>
      <c r="M41" s="29"/>
      <c r="N41" s="29"/>
      <c r="O41" s="29"/>
      <c r="P41" s="19"/>
      <c r="Q41" s="19"/>
      <c r="R41" s="29"/>
      <c r="S41" s="29"/>
      <c r="T41" s="29"/>
      <c r="U41" s="29"/>
      <c r="V41" s="19"/>
      <c r="W41" s="19"/>
      <c r="X41" s="19"/>
      <c r="Y41" s="19"/>
      <c r="Z41" s="33"/>
      <c r="AA41" s="33"/>
      <c r="AB41" s="33"/>
    </row>
    <row r="42" spans="1:28" x14ac:dyDescent="0.25">
      <c r="A42" s="3" t="s">
        <v>644</v>
      </c>
      <c r="B42" s="3" t="s">
        <v>645</v>
      </c>
      <c r="C42" s="3" t="s">
        <v>646</v>
      </c>
      <c r="D42" s="3">
        <v>160</v>
      </c>
      <c r="E42" s="12">
        <v>107500</v>
      </c>
      <c r="F42" s="12"/>
      <c r="G42" s="3">
        <v>111.7289</v>
      </c>
      <c r="H42" s="3" t="s">
        <v>170</v>
      </c>
      <c r="I42" s="3">
        <v>2.6187999999999998</v>
      </c>
      <c r="J42" s="7">
        <v>580</v>
      </c>
      <c r="K42" s="7">
        <f>I42*J42</f>
        <v>1518.9039999999998</v>
      </c>
      <c r="L42" s="3"/>
      <c r="M42" s="3"/>
      <c r="N42" s="3"/>
      <c r="O42" s="3"/>
      <c r="P42" s="7"/>
      <c r="Q42" s="7"/>
      <c r="R42" s="3"/>
      <c r="S42" s="3">
        <v>48.271099999999997</v>
      </c>
      <c r="T42" s="3" t="s">
        <v>170</v>
      </c>
      <c r="U42" s="3">
        <v>20.382100000000001</v>
      </c>
      <c r="V42" s="7">
        <v>96.97</v>
      </c>
      <c r="W42" s="7">
        <f>U42*V42</f>
        <v>1976.4522370000002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157</v>
      </c>
      <c r="I43" s="3">
        <v>2.2997000000000001</v>
      </c>
      <c r="J43" s="7">
        <v>925</v>
      </c>
      <c r="K43" s="7">
        <f t="shared" ref="K43:K44" si="8">I43*J43</f>
        <v>2127.2224999999999</v>
      </c>
      <c r="L43" s="3"/>
      <c r="M43" s="3"/>
      <c r="N43" s="3"/>
      <c r="O43" s="3"/>
      <c r="P43" s="7"/>
      <c r="Q43" s="7"/>
      <c r="R43" s="3"/>
      <c r="S43" s="3"/>
      <c r="T43" s="3" t="s">
        <v>157</v>
      </c>
      <c r="U43" s="3">
        <v>0.34549999999999997</v>
      </c>
      <c r="V43" s="7">
        <v>96.97</v>
      </c>
      <c r="W43" s="7">
        <f t="shared" ref="W43:W52" si="9">U43*V43</f>
        <v>33.503135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18</v>
      </c>
      <c r="I44" s="3">
        <v>7.1738</v>
      </c>
      <c r="J44" s="7">
        <v>1201</v>
      </c>
      <c r="K44" s="7">
        <f t="shared" si="8"/>
        <v>8615.7338</v>
      </c>
      <c r="L44" s="3"/>
      <c r="M44" s="3"/>
      <c r="N44" s="3"/>
      <c r="O44" s="3"/>
      <c r="P44" s="7"/>
      <c r="Q44" s="7"/>
      <c r="R44" s="3"/>
      <c r="S44" s="3"/>
      <c r="T44" s="3" t="s">
        <v>18</v>
      </c>
      <c r="U44" s="3">
        <v>0.7772</v>
      </c>
      <c r="V44" s="7">
        <v>96.97</v>
      </c>
      <c r="W44" s="7">
        <f t="shared" si="9"/>
        <v>75.365083999999996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160</v>
      </c>
      <c r="I45" s="3">
        <v>2.5045999999999999</v>
      </c>
      <c r="J45" s="7">
        <v>1104</v>
      </c>
      <c r="K45" s="7">
        <f>I45*J45</f>
        <v>2765.0783999999999</v>
      </c>
      <c r="L45" s="3"/>
      <c r="M45" s="3"/>
      <c r="N45" s="3"/>
      <c r="O45" s="3"/>
      <c r="P45" s="7"/>
      <c r="Q45" s="7"/>
      <c r="R45" s="3"/>
      <c r="S45" s="3"/>
      <c r="T45" s="3" t="s">
        <v>160</v>
      </c>
      <c r="U45" s="3">
        <v>0.88080000000000003</v>
      </c>
      <c r="V45" s="7">
        <v>96.97</v>
      </c>
      <c r="W45" s="7">
        <f t="shared" si="9"/>
        <v>85.411175999999998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176</v>
      </c>
      <c r="I46" s="3">
        <v>27.3857</v>
      </c>
      <c r="J46" s="7">
        <v>883</v>
      </c>
      <c r="K46" s="7">
        <f t="shared" ref="K46:K52" si="10">I46*J46</f>
        <v>24181.573100000001</v>
      </c>
      <c r="L46" s="3"/>
      <c r="M46" s="3"/>
      <c r="N46" s="3"/>
      <c r="O46" s="3"/>
      <c r="P46" s="7"/>
      <c r="Q46" s="7"/>
      <c r="R46" s="3"/>
      <c r="S46" s="3"/>
      <c r="T46" s="3" t="s">
        <v>162</v>
      </c>
      <c r="U46" s="3">
        <v>0.30990000000000001</v>
      </c>
      <c r="V46" s="7">
        <v>96.97</v>
      </c>
      <c r="W46" s="7">
        <f t="shared" si="9"/>
        <v>30.051003000000001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172</v>
      </c>
      <c r="I47" s="3">
        <v>12.4618</v>
      </c>
      <c r="J47" s="7">
        <v>745</v>
      </c>
      <c r="K47" s="7">
        <f t="shared" si="10"/>
        <v>9284.0409999999993</v>
      </c>
      <c r="L47" s="3"/>
      <c r="M47" s="3"/>
      <c r="N47" s="3"/>
      <c r="O47" s="3"/>
      <c r="P47" s="7"/>
      <c r="Q47" s="7"/>
      <c r="R47" s="3"/>
      <c r="S47" s="3"/>
      <c r="T47" s="3" t="s">
        <v>176</v>
      </c>
      <c r="U47" s="3">
        <v>15.441800000000001</v>
      </c>
      <c r="V47" s="7">
        <v>96.97</v>
      </c>
      <c r="W47" s="7">
        <f t="shared" si="9"/>
        <v>1497.3913460000001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161</v>
      </c>
      <c r="I48" s="3">
        <v>33.241500000000002</v>
      </c>
      <c r="J48" s="7">
        <v>1228</v>
      </c>
      <c r="K48" s="7">
        <f t="shared" si="10"/>
        <v>40820.562000000005</v>
      </c>
      <c r="L48" s="3"/>
      <c r="M48" s="3"/>
      <c r="N48" s="3"/>
      <c r="O48" s="3"/>
      <c r="P48" s="7"/>
      <c r="Q48" s="7"/>
      <c r="R48" s="3"/>
      <c r="S48" s="3"/>
      <c r="T48" s="3" t="s">
        <v>172</v>
      </c>
      <c r="U48" s="3">
        <v>0.99750000000000005</v>
      </c>
      <c r="V48" s="7">
        <v>96.97</v>
      </c>
      <c r="W48" s="7">
        <f t="shared" si="9"/>
        <v>96.727575000000002</v>
      </c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 t="s">
        <v>16</v>
      </c>
      <c r="I49" s="3">
        <v>0.38350000000000001</v>
      </c>
      <c r="J49" s="7">
        <v>1118</v>
      </c>
      <c r="K49" s="7">
        <f t="shared" si="10"/>
        <v>428.75299999999999</v>
      </c>
      <c r="L49" s="3"/>
      <c r="M49" s="3"/>
      <c r="N49" s="3"/>
      <c r="O49" s="3"/>
      <c r="P49" s="7"/>
      <c r="Q49" s="7"/>
      <c r="R49" s="3"/>
      <c r="S49" s="3"/>
      <c r="T49" s="3" t="s">
        <v>161</v>
      </c>
      <c r="U49" s="3">
        <v>2.7326000000000001</v>
      </c>
      <c r="V49" s="7">
        <v>96.97</v>
      </c>
      <c r="W49" s="7">
        <f t="shared" si="9"/>
        <v>264.98022200000003</v>
      </c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 t="s">
        <v>188</v>
      </c>
      <c r="I50" s="3">
        <v>8.3674999999999997</v>
      </c>
      <c r="J50" s="7">
        <v>911</v>
      </c>
      <c r="K50" s="7">
        <f t="shared" si="10"/>
        <v>7622.7924999999996</v>
      </c>
      <c r="L50" s="3"/>
      <c r="M50" s="3"/>
      <c r="N50" s="3"/>
      <c r="O50" s="3"/>
      <c r="P50" s="7"/>
      <c r="Q50" s="7"/>
      <c r="R50" s="3"/>
      <c r="S50" s="3"/>
      <c r="T50" s="3" t="s">
        <v>16</v>
      </c>
      <c r="U50" s="3">
        <v>7.4800000000000005E-2</v>
      </c>
      <c r="V50" s="7">
        <v>96.97</v>
      </c>
      <c r="W50" s="7">
        <f t="shared" si="9"/>
        <v>7.2533560000000001</v>
      </c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 t="s">
        <v>59</v>
      </c>
      <c r="I51" s="3">
        <v>12.710800000000001</v>
      </c>
      <c r="J51" s="7">
        <v>718</v>
      </c>
      <c r="K51" s="7">
        <f t="shared" si="10"/>
        <v>9126.3544000000002</v>
      </c>
      <c r="L51" s="3"/>
      <c r="M51" s="3"/>
      <c r="N51" s="3"/>
      <c r="O51" s="3"/>
      <c r="P51" s="7"/>
      <c r="Q51" s="7"/>
      <c r="R51" s="3"/>
      <c r="S51" s="3"/>
      <c r="T51" s="3" t="s">
        <v>188</v>
      </c>
      <c r="U51" s="3">
        <v>1.833</v>
      </c>
      <c r="V51" s="7">
        <v>96.97</v>
      </c>
      <c r="W51" s="7">
        <f t="shared" si="9"/>
        <v>177.74600999999998</v>
      </c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 t="s">
        <v>63</v>
      </c>
      <c r="I52" s="3">
        <v>2.5811999999999999</v>
      </c>
      <c r="J52" s="7">
        <v>386</v>
      </c>
      <c r="K52" s="7">
        <f t="shared" si="10"/>
        <v>996.34320000000002</v>
      </c>
      <c r="L52" s="3"/>
      <c r="M52" s="3"/>
      <c r="N52" s="3"/>
      <c r="O52" s="3"/>
      <c r="P52" s="7"/>
      <c r="Q52" s="7"/>
      <c r="R52" s="3"/>
      <c r="S52" s="3"/>
      <c r="T52" s="3" t="s">
        <v>59</v>
      </c>
      <c r="U52" s="3">
        <v>4.4958999999999998</v>
      </c>
      <c r="V52" s="7">
        <v>96.97</v>
      </c>
      <c r="W52" s="7">
        <f t="shared" si="9"/>
        <v>435.967423</v>
      </c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>
        <f>SUM(I42:I52)</f>
        <v>111.72890000000001</v>
      </c>
      <c r="J53" s="7"/>
      <c r="K53" s="7">
        <f>SUM(K42:K52)</f>
        <v>107487.3579</v>
      </c>
      <c r="L53" s="3"/>
      <c r="M53" s="3"/>
      <c r="N53" s="3"/>
      <c r="O53" s="3"/>
      <c r="P53" s="7"/>
      <c r="Q53" s="7"/>
      <c r="R53" s="3"/>
      <c r="S53" s="3"/>
      <c r="T53" s="3"/>
      <c r="U53" s="3">
        <f>SUM(U42:U52)</f>
        <v>48.271100000000004</v>
      </c>
      <c r="V53" s="7"/>
      <c r="W53" s="7">
        <f>SUM(W42:W52)</f>
        <v>4680.848567</v>
      </c>
      <c r="X53" s="7"/>
      <c r="Y53" s="7">
        <f>K53+W53</f>
        <v>112168.206467</v>
      </c>
      <c r="Z53" s="12">
        <v>112200</v>
      </c>
      <c r="AA53" s="12">
        <v>107500</v>
      </c>
      <c r="AB53" s="12">
        <f>Z53-AA53</f>
        <v>4700</v>
      </c>
    </row>
    <row r="54" spans="1:28" x14ac:dyDescent="0.25">
      <c r="A54" s="29"/>
      <c r="B54" s="29"/>
      <c r="C54" s="29"/>
      <c r="D54" s="29"/>
      <c r="E54" s="33"/>
      <c r="F54" s="33"/>
      <c r="G54" s="29"/>
      <c r="H54" s="29"/>
      <c r="I54" s="29"/>
      <c r="J54" s="19"/>
      <c r="K54" s="19"/>
      <c r="L54" s="29"/>
      <c r="M54" s="29"/>
      <c r="N54" s="29"/>
      <c r="O54" s="29"/>
      <c r="P54" s="19"/>
      <c r="Q54" s="19"/>
      <c r="R54" s="29"/>
      <c r="S54" s="29"/>
      <c r="T54" s="29"/>
      <c r="U54" s="29"/>
      <c r="V54" s="19"/>
      <c r="W54" s="19"/>
      <c r="X54" s="19"/>
      <c r="Y54" s="19"/>
      <c r="Z54" s="33"/>
      <c r="AA54" s="33"/>
      <c r="AB54" s="33"/>
    </row>
    <row r="55" spans="1:28" x14ac:dyDescent="0.25">
      <c r="A55" s="3" t="s">
        <v>647</v>
      </c>
      <c r="B55" s="3" t="s">
        <v>648</v>
      </c>
      <c r="C55" s="3" t="s">
        <v>646</v>
      </c>
      <c r="D55" s="3">
        <v>160</v>
      </c>
      <c r="E55" s="12">
        <v>103400</v>
      </c>
      <c r="F55" s="12"/>
      <c r="G55" s="3">
        <v>119.0056</v>
      </c>
      <c r="H55" s="3" t="s">
        <v>170</v>
      </c>
      <c r="I55" s="3">
        <v>0.89329999999999998</v>
      </c>
      <c r="J55" s="7">
        <v>580</v>
      </c>
      <c r="K55" s="7">
        <f>I55*J55</f>
        <v>518.11400000000003</v>
      </c>
      <c r="L55" s="3"/>
      <c r="M55" s="3"/>
      <c r="N55" s="3"/>
      <c r="O55" s="3"/>
      <c r="P55" s="7"/>
      <c r="Q55" s="7"/>
      <c r="R55" s="3"/>
      <c r="S55" s="3">
        <v>40.994399999999999</v>
      </c>
      <c r="T55" s="3" t="s">
        <v>170</v>
      </c>
      <c r="U55" s="3">
        <v>3.1591999999999998</v>
      </c>
      <c r="V55" s="7">
        <v>96.97</v>
      </c>
      <c r="W55" s="7">
        <f>U55*V55</f>
        <v>306.347624</v>
      </c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 t="s">
        <v>18</v>
      </c>
      <c r="I56" s="3">
        <v>11.699</v>
      </c>
      <c r="J56" s="7">
        <v>1201</v>
      </c>
      <c r="K56" s="7">
        <f t="shared" ref="K56:K66" si="11">I56*J56</f>
        <v>14050.499</v>
      </c>
      <c r="L56" s="3"/>
      <c r="M56" s="3"/>
      <c r="N56" s="3"/>
      <c r="O56" s="3"/>
      <c r="P56" s="7"/>
      <c r="Q56" s="7"/>
      <c r="R56" s="3"/>
      <c r="S56" s="3"/>
      <c r="T56" s="3" t="s">
        <v>18</v>
      </c>
      <c r="U56" s="3">
        <v>0.34870000000000001</v>
      </c>
      <c r="V56" s="7">
        <v>96.97</v>
      </c>
      <c r="W56" s="7">
        <f t="shared" ref="W56:W65" si="12">U56*V56</f>
        <v>33.813439000000002</v>
      </c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 t="s">
        <v>106</v>
      </c>
      <c r="I57" s="3">
        <v>2.1741999999999999</v>
      </c>
      <c r="J57" s="7">
        <v>704</v>
      </c>
      <c r="K57" s="7">
        <f t="shared" si="11"/>
        <v>1530.6368</v>
      </c>
      <c r="L57" s="3"/>
      <c r="M57" s="3"/>
      <c r="N57" s="3"/>
      <c r="O57" s="3"/>
      <c r="P57" s="7"/>
      <c r="Q57" s="7"/>
      <c r="R57" s="3"/>
      <c r="S57" s="3"/>
      <c r="T57" s="3" t="s">
        <v>106</v>
      </c>
      <c r="U57" s="3">
        <v>0.1328</v>
      </c>
      <c r="V57" s="7">
        <v>96.97</v>
      </c>
      <c r="W57" s="7">
        <f t="shared" si="12"/>
        <v>12.877616</v>
      </c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 t="s">
        <v>162</v>
      </c>
      <c r="I58" s="3">
        <v>2.8532000000000002</v>
      </c>
      <c r="J58" s="7">
        <v>1049</v>
      </c>
      <c r="K58" s="7">
        <f t="shared" si="11"/>
        <v>2993.0068000000001</v>
      </c>
      <c r="L58" s="3"/>
      <c r="M58" s="3"/>
      <c r="N58" s="3"/>
      <c r="O58" s="3"/>
      <c r="P58" s="7"/>
      <c r="Q58" s="7"/>
      <c r="R58" s="3"/>
      <c r="S58" s="3"/>
      <c r="T58" s="3" t="s">
        <v>162</v>
      </c>
      <c r="U58" s="3">
        <v>0.62819999999999998</v>
      </c>
      <c r="V58" s="7">
        <v>96.97</v>
      </c>
      <c r="W58" s="7">
        <f t="shared" si="12"/>
        <v>60.916553999999998</v>
      </c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 t="s">
        <v>176</v>
      </c>
      <c r="I59" s="3">
        <v>63.6036</v>
      </c>
      <c r="J59" s="7">
        <v>883</v>
      </c>
      <c r="K59" s="7">
        <f t="shared" si="11"/>
        <v>56161.978799999997</v>
      </c>
      <c r="L59" s="3"/>
      <c r="M59" s="3"/>
      <c r="N59" s="3"/>
      <c r="O59" s="3"/>
      <c r="P59" s="7"/>
      <c r="Q59" s="7"/>
      <c r="R59" s="3"/>
      <c r="S59" s="3"/>
      <c r="T59" s="3" t="s">
        <v>176</v>
      </c>
      <c r="U59" s="3">
        <v>12.229900000000001</v>
      </c>
      <c r="V59" s="7">
        <v>96.97</v>
      </c>
      <c r="W59" s="7">
        <f t="shared" si="12"/>
        <v>1185.933403</v>
      </c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 t="s">
        <v>172</v>
      </c>
      <c r="I60" s="3">
        <v>9.7339000000000002</v>
      </c>
      <c r="J60" s="7">
        <v>745</v>
      </c>
      <c r="K60" s="7">
        <f t="shared" si="11"/>
        <v>7251.7555000000002</v>
      </c>
      <c r="L60" s="3"/>
      <c r="M60" s="3"/>
      <c r="N60" s="3"/>
      <c r="O60" s="3"/>
      <c r="P60" s="7"/>
      <c r="Q60" s="7"/>
      <c r="R60" s="3"/>
      <c r="S60" s="3"/>
      <c r="T60" s="3" t="s">
        <v>172</v>
      </c>
      <c r="U60" s="3">
        <v>5.7397999999999998</v>
      </c>
      <c r="V60" s="7">
        <v>96.97</v>
      </c>
      <c r="W60" s="7">
        <f t="shared" si="12"/>
        <v>556.58840599999996</v>
      </c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 t="s">
        <v>161</v>
      </c>
      <c r="I61" s="3">
        <v>2.4279000000000002</v>
      </c>
      <c r="J61" s="7">
        <v>1228</v>
      </c>
      <c r="K61" s="7">
        <f t="shared" si="11"/>
        <v>2981.4612000000002</v>
      </c>
      <c r="L61" s="3"/>
      <c r="M61" s="3"/>
      <c r="N61" s="3"/>
      <c r="O61" s="3"/>
      <c r="P61" s="7"/>
      <c r="Q61" s="7"/>
      <c r="R61" s="3"/>
      <c r="S61" s="3"/>
      <c r="T61" s="3" t="s">
        <v>161</v>
      </c>
      <c r="U61" s="3">
        <v>7.4001000000000001</v>
      </c>
      <c r="V61" s="7">
        <v>96.97</v>
      </c>
      <c r="W61" s="7">
        <f t="shared" si="12"/>
        <v>717.58769700000005</v>
      </c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 t="s">
        <v>16</v>
      </c>
      <c r="I62" s="3">
        <v>2.5152000000000001</v>
      </c>
      <c r="J62" s="7">
        <v>1118</v>
      </c>
      <c r="K62" s="7">
        <f t="shared" si="11"/>
        <v>2811.9936000000002</v>
      </c>
      <c r="L62" s="3"/>
      <c r="M62" s="3"/>
      <c r="N62" s="3"/>
      <c r="O62" s="3"/>
      <c r="P62" s="7"/>
      <c r="Q62" s="7"/>
      <c r="R62" s="3"/>
      <c r="S62" s="3"/>
      <c r="T62" s="3" t="s">
        <v>16</v>
      </c>
      <c r="U62" s="3">
        <v>0.38450000000000001</v>
      </c>
      <c r="V62" s="7">
        <v>96.97</v>
      </c>
      <c r="W62" s="7">
        <f t="shared" si="12"/>
        <v>37.284965</v>
      </c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 t="s">
        <v>188</v>
      </c>
      <c r="I63" s="3">
        <v>10.7738</v>
      </c>
      <c r="J63" s="7">
        <v>911</v>
      </c>
      <c r="K63" s="7">
        <f t="shared" si="11"/>
        <v>9814.9318000000003</v>
      </c>
      <c r="L63" s="3"/>
      <c r="M63" s="3"/>
      <c r="N63" s="3"/>
      <c r="O63" s="3"/>
      <c r="P63" s="7"/>
      <c r="Q63" s="7"/>
      <c r="R63" s="3"/>
      <c r="S63" s="3"/>
      <c r="T63" s="3" t="s">
        <v>59</v>
      </c>
      <c r="U63" s="3">
        <v>1.1412</v>
      </c>
      <c r="V63" s="7">
        <v>96.97</v>
      </c>
      <c r="W63" s="7">
        <f t="shared" si="12"/>
        <v>110.662164</v>
      </c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 t="s">
        <v>59</v>
      </c>
      <c r="I64" s="3">
        <v>10.545999999999999</v>
      </c>
      <c r="J64" s="7">
        <v>718</v>
      </c>
      <c r="K64" s="7">
        <f t="shared" si="11"/>
        <v>7572.0279999999993</v>
      </c>
      <c r="L64" s="3"/>
      <c r="M64" s="3"/>
      <c r="N64" s="3"/>
      <c r="O64" s="3"/>
      <c r="P64" s="7"/>
      <c r="Q64" s="7"/>
      <c r="R64" s="3"/>
      <c r="S64" s="3"/>
      <c r="T64" s="3" t="s">
        <v>63</v>
      </c>
      <c r="U64" s="3">
        <v>2.8542999999999998</v>
      </c>
      <c r="V64" s="7">
        <v>96.97</v>
      </c>
      <c r="W64" s="7">
        <f t="shared" si="12"/>
        <v>276.78147099999995</v>
      </c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 t="s">
        <v>63</v>
      </c>
      <c r="I65" s="3">
        <v>2.4199999999999999E-2</v>
      </c>
      <c r="J65" s="7">
        <v>386</v>
      </c>
      <c r="K65" s="7">
        <f t="shared" si="11"/>
        <v>9.3412000000000006</v>
      </c>
      <c r="L65" s="3"/>
      <c r="M65" s="3"/>
      <c r="N65" s="3"/>
      <c r="O65" s="3"/>
      <c r="P65" s="7"/>
      <c r="Q65" s="7"/>
      <c r="R65" s="3"/>
      <c r="S65" s="3"/>
      <c r="T65" s="3" t="s">
        <v>47</v>
      </c>
      <c r="U65" s="3">
        <v>6.9756999999999998</v>
      </c>
      <c r="V65" s="7">
        <v>96.97</v>
      </c>
      <c r="W65" s="7">
        <f t="shared" si="12"/>
        <v>676.433629</v>
      </c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 t="s">
        <v>47</v>
      </c>
      <c r="I66" s="3">
        <v>1.7613000000000001</v>
      </c>
      <c r="J66" s="7">
        <v>345</v>
      </c>
      <c r="K66" s="7">
        <f t="shared" si="11"/>
        <v>607.64850000000001</v>
      </c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 t="s">
        <v>145</v>
      </c>
      <c r="B67" s="3"/>
      <c r="C67" s="3"/>
      <c r="D67" s="3"/>
      <c r="E67" s="12"/>
      <c r="F67" s="12"/>
      <c r="G67" s="3"/>
      <c r="H67" s="3"/>
      <c r="I67" s="3">
        <f>SUM(I55:I66)</f>
        <v>119.00559999999997</v>
      </c>
      <c r="J67" s="7"/>
      <c r="K67" s="7">
        <f>SUM(K55:K66)</f>
        <v>106303.39520000001</v>
      </c>
      <c r="L67" s="3"/>
      <c r="M67" s="3"/>
      <c r="N67" s="3"/>
      <c r="O67" s="3"/>
      <c r="P67" s="7"/>
      <c r="Q67" s="7"/>
      <c r="R67" s="3"/>
      <c r="S67" s="3"/>
      <c r="T67" s="3"/>
      <c r="U67" s="3">
        <f>SUM(U55:U65)</f>
        <v>40.994399999999999</v>
      </c>
      <c r="V67" s="7"/>
      <c r="W67" s="7">
        <f>SUM(W55:W65)</f>
        <v>3975.2269679999995</v>
      </c>
      <c r="X67" s="7"/>
      <c r="Y67" s="7">
        <f>K67+W67</f>
        <v>110278.62216800002</v>
      </c>
      <c r="Z67" s="12">
        <v>110300</v>
      </c>
      <c r="AA67" s="12">
        <v>103400</v>
      </c>
      <c r="AB67" s="12">
        <f>Z67-AA67</f>
        <v>6900</v>
      </c>
    </row>
    <row r="68" spans="1:28" x14ac:dyDescent="0.25">
      <c r="A68" s="29"/>
      <c r="B68" s="29"/>
      <c r="C68" s="29"/>
      <c r="D68" s="29"/>
      <c r="E68" s="33"/>
      <c r="F68" s="33"/>
      <c r="G68" s="29"/>
      <c r="H68" s="29"/>
      <c r="I68" s="29"/>
      <c r="J68" s="19"/>
      <c r="K68" s="19"/>
      <c r="L68" s="29"/>
      <c r="M68" s="29"/>
      <c r="N68" s="29"/>
      <c r="O68" s="29"/>
      <c r="P68" s="19"/>
      <c r="Q68" s="19"/>
      <c r="R68" s="29"/>
      <c r="S68" s="29"/>
      <c r="T68" s="29"/>
      <c r="U68" s="29"/>
      <c r="V68" s="19"/>
      <c r="W68" s="19"/>
      <c r="X68" s="19"/>
      <c r="Y68" s="19"/>
      <c r="Z68" s="33"/>
      <c r="AA68" s="33"/>
      <c r="AB68" s="33"/>
    </row>
    <row r="69" spans="1:28" x14ac:dyDescent="0.25">
      <c r="A69" s="3" t="s">
        <v>649</v>
      </c>
      <c r="B69" s="3" t="s">
        <v>650</v>
      </c>
      <c r="C69" s="3" t="s">
        <v>646</v>
      </c>
      <c r="D69" s="3">
        <v>152.94999999999999</v>
      </c>
      <c r="E69" s="12">
        <v>145600</v>
      </c>
      <c r="F69" s="12"/>
      <c r="G69" s="3">
        <v>126.5337</v>
      </c>
      <c r="H69" s="3" t="s">
        <v>93</v>
      </c>
      <c r="I69" s="3">
        <v>2.2012</v>
      </c>
      <c r="J69" s="7">
        <v>1201</v>
      </c>
      <c r="K69" s="7">
        <f>I69*J69</f>
        <v>2643.6412</v>
      </c>
      <c r="L69" s="3"/>
      <c r="M69" s="3"/>
      <c r="N69" s="3"/>
      <c r="O69" s="3"/>
      <c r="P69" s="7"/>
      <c r="Q69" s="7"/>
      <c r="R69" s="3"/>
      <c r="S69" s="3">
        <v>26.4163</v>
      </c>
      <c r="T69" s="3" t="s">
        <v>93</v>
      </c>
      <c r="U69" s="3">
        <v>0.3871</v>
      </c>
      <c r="V69" s="7">
        <v>96.97</v>
      </c>
      <c r="W69" s="7">
        <f>U69*V69</f>
        <v>37.537087</v>
      </c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 t="s">
        <v>18</v>
      </c>
      <c r="I70" s="3">
        <v>20.148299999999999</v>
      </c>
      <c r="J70" s="7">
        <v>1201</v>
      </c>
      <c r="K70" s="7">
        <f t="shared" ref="K70:K79" si="13">I70*J70</f>
        <v>24198.1083</v>
      </c>
      <c r="L70" s="3"/>
      <c r="M70" s="3"/>
      <c r="N70" s="3"/>
      <c r="O70" s="3"/>
      <c r="P70" s="7"/>
      <c r="Q70" s="7"/>
      <c r="R70" s="3"/>
      <c r="S70" s="3"/>
      <c r="T70" s="3" t="s">
        <v>18</v>
      </c>
      <c r="U70" s="3">
        <v>6.0776000000000003</v>
      </c>
      <c r="V70" s="7">
        <v>96.97</v>
      </c>
      <c r="W70" s="7">
        <f t="shared" ref="W70:W77" si="14">U70*V70</f>
        <v>589.34487200000001</v>
      </c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 t="s">
        <v>106</v>
      </c>
      <c r="I71" s="3">
        <v>5.4781000000000004</v>
      </c>
      <c r="J71" s="7">
        <v>704</v>
      </c>
      <c r="K71" s="7">
        <f t="shared" si="13"/>
        <v>3856.5824000000002</v>
      </c>
      <c r="L71" s="3"/>
      <c r="M71" s="3"/>
      <c r="N71" s="3"/>
      <c r="O71" s="3"/>
      <c r="P71" s="7"/>
      <c r="Q71" s="7"/>
      <c r="R71" s="3"/>
      <c r="S71" s="3"/>
      <c r="T71" s="3" t="s">
        <v>106</v>
      </c>
      <c r="U71" s="3">
        <v>7.1407999999999996</v>
      </c>
      <c r="V71" s="7">
        <v>96.97</v>
      </c>
      <c r="W71" s="7">
        <f t="shared" si="14"/>
        <v>692.44337599999994</v>
      </c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 t="s">
        <v>162</v>
      </c>
      <c r="I72" s="3">
        <v>15.3011</v>
      </c>
      <c r="J72" s="7">
        <v>1049</v>
      </c>
      <c r="K72" s="7">
        <f t="shared" si="13"/>
        <v>16050.8539</v>
      </c>
      <c r="L72" s="3"/>
      <c r="M72" s="3"/>
      <c r="N72" s="3"/>
      <c r="O72" s="3"/>
      <c r="P72" s="7"/>
      <c r="Q72" s="7"/>
      <c r="R72" s="3"/>
      <c r="S72" s="3"/>
      <c r="T72" s="3" t="s">
        <v>161</v>
      </c>
      <c r="U72" s="3">
        <v>5.2901999999999996</v>
      </c>
      <c r="V72" s="7">
        <v>96.97</v>
      </c>
      <c r="W72" s="7">
        <f t="shared" si="14"/>
        <v>512.99069399999996</v>
      </c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 t="s">
        <v>161</v>
      </c>
      <c r="I73" s="3">
        <v>74.666200000000003</v>
      </c>
      <c r="J73" s="7">
        <v>1228</v>
      </c>
      <c r="K73" s="7">
        <f t="shared" si="13"/>
        <v>91690.093600000007</v>
      </c>
      <c r="L73" s="3"/>
      <c r="M73" s="3"/>
      <c r="N73" s="3"/>
      <c r="O73" s="3"/>
      <c r="P73" s="7"/>
      <c r="Q73" s="7"/>
      <c r="R73" s="3"/>
      <c r="S73" s="3"/>
      <c r="T73" s="3" t="s">
        <v>356</v>
      </c>
      <c r="U73" s="3">
        <v>0.249</v>
      </c>
      <c r="V73" s="7">
        <v>96.97</v>
      </c>
      <c r="W73" s="7">
        <f t="shared" si="14"/>
        <v>24.145530000000001</v>
      </c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 t="s">
        <v>356</v>
      </c>
      <c r="I74" s="3">
        <v>1.0972999999999999</v>
      </c>
      <c r="J74" s="7">
        <v>1118</v>
      </c>
      <c r="K74" s="7">
        <f t="shared" si="13"/>
        <v>1226.7813999999998</v>
      </c>
      <c r="L74" s="3"/>
      <c r="M74" s="3"/>
      <c r="N74" s="3"/>
      <c r="O74" s="3"/>
      <c r="P74" s="7"/>
      <c r="Q74" s="7"/>
      <c r="R74" s="3"/>
      <c r="S74" s="3"/>
      <c r="T74" s="3" t="s">
        <v>188</v>
      </c>
      <c r="U74" s="3">
        <v>5.0213000000000001</v>
      </c>
      <c r="V74" s="7">
        <v>96.97</v>
      </c>
      <c r="W74" s="7">
        <f t="shared" si="14"/>
        <v>486.91546099999999</v>
      </c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 t="s">
        <v>45</v>
      </c>
      <c r="I75" s="3">
        <v>0.35149999999999998</v>
      </c>
      <c r="J75" s="7">
        <v>524</v>
      </c>
      <c r="K75" s="7">
        <f t="shared" si="13"/>
        <v>184.18599999999998</v>
      </c>
      <c r="L75" s="3"/>
      <c r="M75" s="3"/>
      <c r="N75" s="3"/>
      <c r="O75" s="3"/>
      <c r="P75" s="7"/>
      <c r="Q75" s="7"/>
      <c r="R75" s="3"/>
      <c r="S75" s="3"/>
      <c r="T75" s="3" t="s">
        <v>63</v>
      </c>
      <c r="U75" s="3">
        <v>0.24940000000000001</v>
      </c>
      <c r="V75" s="7">
        <v>96.97</v>
      </c>
      <c r="W75" s="7">
        <f t="shared" si="14"/>
        <v>24.184318000000001</v>
      </c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 t="s">
        <v>188</v>
      </c>
      <c r="I76" s="3">
        <v>0.57650000000000001</v>
      </c>
      <c r="J76" s="7">
        <v>911</v>
      </c>
      <c r="K76" s="7">
        <f t="shared" si="13"/>
        <v>525.19150000000002</v>
      </c>
      <c r="L76" s="3"/>
      <c r="M76" s="3"/>
      <c r="N76" s="3"/>
      <c r="O76" s="3"/>
      <c r="P76" s="7"/>
      <c r="Q76" s="7"/>
      <c r="R76" s="3"/>
      <c r="S76" s="3"/>
      <c r="T76" s="3" t="s">
        <v>49</v>
      </c>
      <c r="U76" s="3">
        <v>0.57699999999999996</v>
      </c>
      <c r="V76" s="7">
        <v>96.97</v>
      </c>
      <c r="W76" s="7">
        <f t="shared" si="14"/>
        <v>55.951689999999992</v>
      </c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 t="s">
        <v>63</v>
      </c>
      <c r="I77" s="3">
        <v>1.282</v>
      </c>
      <c r="J77" s="7">
        <v>386</v>
      </c>
      <c r="K77" s="7">
        <f t="shared" si="13"/>
        <v>494.85200000000003</v>
      </c>
      <c r="L77" s="3"/>
      <c r="M77" s="3"/>
      <c r="N77" s="3"/>
      <c r="O77" s="3"/>
      <c r="P77" s="7"/>
      <c r="Q77" s="7"/>
      <c r="R77" s="3"/>
      <c r="S77" s="3"/>
      <c r="T77" s="3" t="s">
        <v>651</v>
      </c>
      <c r="U77" s="3">
        <v>1.4238999999999999</v>
      </c>
      <c r="V77" s="7">
        <v>96.97</v>
      </c>
      <c r="W77" s="7">
        <f t="shared" si="14"/>
        <v>138.07558299999999</v>
      </c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 t="s">
        <v>49</v>
      </c>
      <c r="I78" s="3">
        <v>0.31290000000000001</v>
      </c>
      <c r="J78" s="7">
        <v>138</v>
      </c>
      <c r="K78" s="7">
        <f t="shared" si="13"/>
        <v>43.180199999999999</v>
      </c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 t="s">
        <v>651</v>
      </c>
      <c r="I79" s="3">
        <v>5.1185999999999998</v>
      </c>
      <c r="J79" s="7">
        <v>1353</v>
      </c>
      <c r="K79" s="7">
        <f t="shared" si="13"/>
        <v>6925.4657999999999</v>
      </c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>
        <f>SUM(I69:I79)</f>
        <v>126.53370000000001</v>
      </c>
      <c r="J80" s="7"/>
      <c r="K80" s="7">
        <f>SUM(K69:K79)</f>
        <v>147838.9363</v>
      </c>
      <c r="L80" s="3"/>
      <c r="M80" s="3"/>
      <c r="N80" s="3"/>
      <c r="O80" s="3"/>
      <c r="P80" s="7"/>
      <c r="Q80" s="7"/>
      <c r="R80" s="3"/>
      <c r="S80" s="3"/>
      <c r="T80" s="3"/>
      <c r="U80" s="3">
        <f>SUM(U69:U77)</f>
        <v>26.416299999999996</v>
      </c>
      <c r="V80" s="7"/>
      <c r="W80" s="7">
        <f>SUM(W69:W77)</f>
        <v>2561.5886109999997</v>
      </c>
      <c r="X80" s="7"/>
      <c r="Y80" s="7">
        <f>K80+W80</f>
        <v>150400.52491100001</v>
      </c>
      <c r="Z80" s="12">
        <v>150400</v>
      </c>
      <c r="AA80" s="12">
        <v>145600</v>
      </c>
      <c r="AB80" s="12">
        <f>Z80-AA80</f>
        <v>4800</v>
      </c>
    </row>
    <row r="81" spans="1:28" x14ac:dyDescent="0.25">
      <c r="A81" s="29"/>
      <c r="B81" s="29"/>
      <c r="C81" s="29"/>
      <c r="D81" s="29"/>
      <c r="E81" s="33"/>
      <c r="F81" s="33"/>
      <c r="G81" s="29"/>
      <c r="H81" s="29"/>
      <c r="I81" s="29"/>
      <c r="J81" s="19"/>
      <c r="K81" s="19"/>
      <c r="L81" s="29"/>
      <c r="M81" s="29"/>
      <c r="N81" s="29"/>
      <c r="O81" s="29"/>
      <c r="P81" s="19"/>
      <c r="Q81" s="19"/>
      <c r="R81" s="29"/>
      <c r="S81" s="29"/>
      <c r="T81" s="29"/>
      <c r="U81" s="29"/>
      <c r="V81" s="19"/>
      <c r="W81" s="19"/>
      <c r="X81" s="19"/>
      <c r="Y81" s="19"/>
      <c r="Z81" s="33"/>
      <c r="AA81" s="33"/>
      <c r="AB81" s="33"/>
    </row>
    <row r="82" spans="1:28" x14ac:dyDescent="0.25">
      <c r="A82" s="3" t="s">
        <v>652</v>
      </c>
      <c r="B82" s="3" t="s">
        <v>602</v>
      </c>
      <c r="C82" s="3" t="s">
        <v>646</v>
      </c>
      <c r="D82" s="3">
        <v>147.4</v>
      </c>
      <c r="E82" s="12">
        <v>118700</v>
      </c>
      <c r="F82" s="12"/>
      <c r="G82" s="3">
        <v>109.8712</v>
      </c>
      <c r="H82" s="3" t="s">
        <v>170</v>
      </c>
      <c r="I82" s="3">
        <v>9.8900000000000002E-2</v>
      </c>
      <c r="J82" s="7">
        <v>580</v>
      </c>
      <c r="K82" s="7">
        <f>I82*J82</f>
        <v>57.362000000000002</v>
      </c>
      <c r="L82" s="3"/>
      <c r="M82" s="3"/>
      <c r="N82" s="3"/>
      <c r="O82" s="3"/>
      <c r="P82" s="7"/>
      <c r="Q82" s="7"/>
      <c r="R82" s="3"/>
      <c r="S82" s="3">
        <v>47.528799999999997</v>
      </c>
      <c r="T82" s="3" t="s">
        <v>170</v>
      </c>
      <c r="U82" s="3">
        <v>4.7830000000000004</v>
      </c>
      <c r="V82" s="7">
        <v>96.97</v>
      </c>
      <c r="W82" s="7">
        <f>U82*V82</f>
        <v>463.80751000000004</v>
      </c>
      <c r="X82" s="7"/>
      <c r="Y82" s="7"/>
      <c r="Z82" s="12"/>
      <c r="AA82" s="12"/>
      <c r="AB82" s="12"/>
    </row>
    <row r="83" spans="1:28" x14ac:dyDescent="0.25">
      <c r="A83" s="3"/>
      <c r="B83" s="3" t="s">
        <v>653</v>
      </c>
      <c r="C83" s="3"/>
      <c r="D83" s="3"/>
      <c r="E83" s="12"/>
      <c r="F83" s="12"/>
      <c r="G83" s="3"/>
      <c r="H83" s="3" t="s">
        <v>157</v>
      </c>
      <c r="I83" s="3">
        <v>7.2</v>
      </c>
      <c r="J83" s="7">
        <v>925</v>
      </c>
      <c r="K83" s="7">
        <f t="shared" ref="K83:K89" si="15">I83*J83</f>
        <v>6660</v>
      </c>
      <c r="L83" s="3"/>
      <c r="M83" s="3"/>
      <c r="N83" s="3"/>
      <c r="O83" s="3"/>
      <c r="P83" s="7"/>
      <c r="Q83" s="7"/>
      <c r="R83" s="3"/>
      <c r="S83" s="3"/>
      <c r="T83" s="3" t="s">
        <v>157</v>
      </c>
      <c r="U83" s="3">
        <v>0.63629999999999998</v>
      </c>
      <c r="V83" s="7">
        <v>96.97</v>
      </c>
      <c r="W83" s="7">
        <f t="shared" ref="W83:W90" si="16">U83*V83</f>
        <v>61.702010999999999</v>
      </c>
      <c r="X83" s="7"/>
      <c r="Y83" s="7"/>
      <c r="Z83" s="12"/>
      <c r="AA83" s="12"/>
      <c r="AB83" s="12"/>
    </row>
    <row r="84" spans="1:28" x14ac:dyDescent="0.25">
      <c r="A84" s="3"/>
      <c r="B84" s="3" t="s">
        <v>654</v>
      </c>
      <c r="C84" s="3"/>
      <c r="D84" s="3"/>
      <c r="E84" s="12"/>
      <c r="F84" s="12"/>
      <c r="G84" s="3"/>
      <c r="H84" s="3" t="s">
        <v>18</v>
      </c>
      <c r="I84" s="3">
        <v>6.1102999999999996</v>
      </c>
      <c r="J84" s="7">
        <v>1201</v>
      </c>
      <c r="K84" s="7">
        <f t="shared" si="15"/>
        <v>7338.4703</v>
      </c>
      <c r="L84" s="3"/>
      <c r="M84" s="3"/>
      <c r="N84" s="3"/>
      <c r="O84" s="3"/>
      <c r="P84" s="7"/>
      <c r="Q84" s="7"/>
      <c r="R84" s="3"/>
      <c r="S84" s="3"/>
      <c r="T84" s="3" t="s">
        <v>18</v>
      </c>
      <c r="U84" s="3">
        <v>1.9117999999999999</v>
      </c>
      <c r="V84" s="7">
        <v>96.97</v>
      </c>
      <c r="W84" s="7">
        <f t="shared" si="16"/>
        <v>185.387246</v>
      </c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 t="s">
        <v>160</v>
      </c>
      <c r="I85" s="3">
        <v>23.5702</v>
      </c>
      <c r="J85" s="7">
        <v>1104</v>
      </c>
      <c r="K85" s="7">
        <f t="shared" si="15"/>
        <v>26021.500800000002</v>
      </c>
      <c r="L85" s="3"/>
      <c r="M85" s="3"/>
      <c r="N85" s="3"/>
      <c r="O85" s="3"/>
      <c r="P85" s="7"/>
      <c r="Q85" s="7"/>
      <c r="R85" s="3"/>
      <c r="S85" s="3"/>
      <c r="T85" s="3" t="s">
        <v>106</v>
      </c>
      <c r="U85" s="3">
        <v>2.9559000000000002</v>
      </c>
      <c r="V85" s="7">
        <v>96.97</v>
      </c>
      <c r="W85" s="7">
        <f t="shared" si="16"/>
        <v>286.633623</v>
      </c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 t="s">
        <v>162</v>
      </c>
      <c r="I86" s="3">
        <v>8.0488</v>
      </c>
      <c r="J86" s="7">
        <v>1049</v>
      </c>
      <c r="K86" s="7">
        <f t="shared" si="15"/>
        <v>8443.1911999999993</v>
      </c>
      <c r="L86" s="3"/>
      <c r="M86" s="3"/>
      <c r="N86" s="3"/>
      <c r="O86" s="3"/>
      <c r="P86" s="7"/>
      <c r="Q86" s="7"/>
      <c r="R86" s="3"/>
      <c r="S86" s="3"/>
      <c r="T86" s="3" t="s">
        <v>160</v>
      </c>
      <c r="U86" s="3">
        <v>5.6717000000000004</v>
      </c>
      <c r="V86" s="7">
        <v>96.97</v>
      </c>
      <c r="W86" s="7">
        <f t="shared" si="16"/>
        <v>549.98474900000008</v>
      </c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 t="s">
        <v>161</v>
      </c>
      <c r="I87" s="3">
        <v>54.143799999999999</v>
      </c>
      <c r="J87" s="7">
        <v>1228</v>
      </c>
      <c r="K87" s="7">
        <f t="shared" si="15"/>
        <v>66488.5864</v>
      </c>
      <c r="L87" s="3"/>
      <c r="M87" s="3"/>
      <c r="N87" s="3"/>
      <c r="O87" s="3"/>
      <c r="P87" s="7"/>
      <c r="Q87" s="7"/>
      <c r="R87" s="3"/>
      <c r="S87" s="3"/>
      <c r="T87" s="3" t="s">
        <v>162</v>
      </c>
      <c r="U87" s="3">
        <v>0.63280000000000003</v>
      </c>
      <c r="V87" s="7">
        <v>96.97</v>
      </c>
      <c r="W87" s="7">
        <f t="shared" si="16"/>
        <v>61.362616000000003</v>
      </c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 t="s">
        <v>16</v>
      </c>
      <c r="I88" s="3">
        <v>10.103300000000001</v>
      </c>
      <c r="J88" s="7">
        <v>1118</v>
      </c>
      <c r="K88" s="7">
        <f t="shared" si="15"/>
        <v>11295.4894</v>
      </c>
      <c r="L88" s="3"/>
      <c r="M88" s="3"/>
      <c r="N88" s="3"/>
      <c r="O88" s="3"/>
      <c r="P88" s="7"/>
      <c r="Q88" s="7"/>
      <c r="R88" s="3"/>
      <c r="S88" s="3"/>
      <c r="T88" s="3" t="s">
        <v>161</v>
      </c>
      <c r="U88" s="3">
        <v>11.8451</v>
      </c>
      <c r="V88" s="7">
        <v>96.97</v>
      </c>
      <c r="W88" s="7">
        <f t="shared" si="16"/>
        <v>1148.6193470000001</v>
      </c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 t="s">
        <v>63</v>
      </c>
      <c r="I89" s="3">
        <v>0.59589999999999999</v>
      </c>
      <c r="J89" s="7">
        <v>386</v>
      </c>
      <c r="K89" s="7">
        <f t="shared" si="15"/>
        <v>230.01739999999998</v>
      </c>
      <c r="L89" s="3"/>
      <c r="M89" s="3"/>
      <c r="N89" s="3"/>
      <c r="O89" s="3"/>
      <c r="P89" s="7"/>
      <c r="Q89" s="7"/>
      <c r="R89" s="3"/>
      <c r="S89" s="3"/>
      <c r="T89" s="3" t="s">
        <v>16</v>
      </c>
      <c r="U89" s="3">
        <v>4.4772999999999996</v>
      </c>
      <c r="V89" s="7">
        <v>96.97</v>
      </c>
      <c r="W89" s="7">
        <f t="shared" si="16"/>
        <v>434.16378099999997</v>
      </c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 t="s">
        <v>63</v>
      </c>
      <c r="U90" s="3">
        <v>14.6149</v>
      </c>
      <c r="V90" s="7">
        <v>96.97</v>
      </c>
      <c r="W90" s="7">
        <f t="shared" si="16"/>
        <v>1417.2068530000001</v>
      </c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>
        <f>SUM(I82:I89)</f>
        <v>109.8712</v>
      </c>
      <c r="J91" s="7"/>
      <c r="K91" s="7">
        <f>SUM(K82:K89)</f>
        <v>126534.61750000001</v>
      </c>
      <c r="L91" s="3"/>
      <c r="M91" s="3"/>
      <c r="N91" s="3"/>
      <c r="O91" s="3"/>
      <c r="P91" s="7"/>
      <c r="Q91" s="7"/>
      <c r="R91" s="3"/>
      <c r="S91" s="3"/>
      <c r="T91" s="3"/>
      <c r="U91" s="3">
        <f>SUM(U82:U90)</f>
        <v>47.528799999999997</v>
      </c>
      <c r="V91" s="7"/>
      <c r="W91" s="7">
        <f>SUM(W82:W90)</f>
        <v>4608.8677360000001</v>
      </c>
      <c r="X91" s="7"/>
      <c r="Y91" s="7">
        <f>K91+W91</f>
        <v>131143.48523600001</v>
      </c>
      <c r="Z91" s="12">
        <v>131100</v>
      </c>
      <c r="AA91" s="12">
        <v>118700</v>
      </c>
      <c r="AB91" s="12">
        <f>Z91-AA91</f>
        <v>12400</v>
      </c>
    </row>
    <row r="92" spans="1:28" x14ac:dyDescent="0.25">
      <c r="A92" s="29"/>
      <c r="B92" s="29"/>
      <c r="C92" s="29"/>
      <c r="D92" s="29"/>
      <c r="E92" s="33"/>
      <c r="F92" s="33"/>
      <c r="G92" s="29"/>
      <c r="H92" s="29"/>
      <c r="I92" s="29"/>
      <c r="J92" s="19"/>
      <c r="K92" s="19"/>
      <c r="L92" s="29"/>
      <c r="M92" s="29"/>
      <c r="N92" s="29"/>
      <c r="O92" s="29"/>
      <c r="P92" s="19"/>
      <c r="Q92" s="19"/>
      <c r="R92" s="29"/>
      <c r="S92" s="29"/>
      <c r="T92" s="29"/>
      <c r="U92" s="29"/>
      <c r="V92" s="19"/>
      <c r="W92" s="19"/>
      <c r="X92" s="19"/>
      <c r="Y92" s="19"/>
      <c r="Z92" s="33"/>
      <c r="AA92" s="33"/>
      <c r="AB92" s="33"/>
    </row>
    <row r="93" spans="1:28" x14ac:dyDescent="0.25">
      <c r="A93" s="3" t="s">
        <v>36</v>
      </c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 t="s">
        <v>19</v>
      </c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>
        <f>SUM(AB14:AB91)</f>
        <v>179000</v>
      </c>
    </row>
    <row r="95" spans="1:28" x14ac:dyDescent="0.25">
      <c r="A95" s="3" t="s">
        <v>20</v>
      </c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>
        <f>AB94/2</f>
        <v>89500</v>
      </c>
    </row>
    <row r="96" spans="1:28" x14ac:dyDescent="0.25">
      <c r="A96" s="3" t="s">
        <v>21</v>
      </c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>
        <f>AB95*0.1</f>
        <v>8950</v>
      </c>
    </row>
    <row r="97" spans="1:28" x14ac:dyDescent="0.25">
      <c r="A97" s="3" t="s">
        <v>22</v>
      </c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>
        <f>AB96*0.20578</f>
        <v>1841.731</v>
      </c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</sheetData>
  <mergeCells count="2">
    <mergeCell ref="D1:E1"/>
    <mergeCell ref="Y1:Z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28D23-855F-47D7-AF78-CDE97014404B}">
  <dimension ref="A1:AC172"/>
  <sheetViews>
    <sheetView workbookViewId="0">
      <selection activeCell="F24" sqref="F24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655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656</v>
      </c>
      <c r="B3" s="3" t="s">
        <v>657</v>
      </c>
      <c r="C3" s="3" t="s">
        <v>403</v>
      </c>
      <c r="D3" s="3">
        <v>160</v>
      </c>
      <c r="E3" s="12">
        <v>186100</v>
      </c>
      <c r="F3" s="12"/>
      <c r="G3" s="3">
        <v>157.4486</v>
      </c>
      <c r="H3" s="3" t="s">
        <v>122</v>
      </c>
      <c r="I3" s="3">
        <v>39.664000000000001</v>
      </c>
      <c r="J3" s="7">
        <v>1325</v>
      </c>
      <c r="K3" s="7">
        <f>I3*J3</f>
        <v>52554.8</v>
      </c>
      <c r="L3" s="3"/>
      <c r="M3" s="3"/>
      <c r="N3" s="3"/>
      <c r="O3" s="3"/>
      <c r="P3" s="7"/>
      <c r="Q3" s="7"/>
      <c r="R3" s="3"/>
      <c r="S3" s="3">
        <v>2.5514000000000001</v>
      </c>
      <c r="T3" s="3" t="s">
        <v>93</v>
      </c>
      <c r="U3" s="3">
        <v>2.5999999999999999E-2</v>
      </c>
      <c r="V3" s="7">
        <v>96.97</v>
      </c>
      <c r="W3" s="7">
        <f>U3*V3</f>
        <v>2.52122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12"/>
      <c r="H4" s="12" t="s">
        <v>100</v>
      </c>
      <c r="I4" s="3">
        <v>95.471400000000003</v>
      </c>
      <c r="J4" s="7">
        <v>1159</v>
      </c>
      <c r="K4" s="7">
        <f t="shared" ref="K4:K7" si="0">I4*J4</f>
        <v>110651.3526</v>
      </c>
      <c r="L4" s="3"/>
      <c r="M4" s="12"/>
      <c r="N4" s="12"/>
      <c r="O4" s="3"/>
      <c r="P4" s="7"/>
      <c r="Q4" s="7"/>
      <c r="R4" s="3"/>
      <c r="S4" s="3"/>
      <c r="T4" s="3" t="s">
        <v>122</v>
      </c>
      <c r="U4" s="14">
        <v>1.2025999999999999</v>
      </c>
      <c r="V4" s="7">
        <v>96.97</v>
      </c>
      <c r="W4" s="7">
        <f t="shared" ref="W4:W5" si="1">U4*V4</f>
        <v>116.61612199999999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12"/>
      <c r="H5" s="12" t="s">
        <v>96</v>
      </c>
      <c r="I5" s="3">
        <v>21.682099999999998</v>
      </c>
      <c r="J5" s="7">
        <v>1077</v>
      </c>
      <c r="K5" s="7">
        <f t="shared" si="0"/>
        <v>23351.6217</v>
      </c>
      <c r="L5" s="3"/>
      <c r="M5" s="12"/>
      <c r="N5" s="12"/>
      <c r="O5" s="3"/>
      <c r="P5" s="7"/>
      <c r="Q5" s="7"/>
      <c r="R5" s="3"/>
      <c r="S5" s="3"/>
      <c r="T5" s="3" t="s">
        <v>63</v>
      </c>
      <c r="U5" s="14">
        <v>1.3228</v>
      </c>
      <c r="V5" s="7">
        <v>96.97</v>
      </c>
      <c r="W5" s="7">
        <f t="shared" si="1"/>
        <v>128.271916</v>
      </c>
      <c r="X5" s="7"/>
      <c r="Y5" s="7"/>
      <c r="Z5" s="12"/>
      <c r="AA5" s="12"/>
      <c r="AB5" s="12"/>
    </row>
    <row r="6" spans="1:29" x14ac:dyDescent="0.25">
      <c r="A6" s="3"/>
      <c r="B6" s="15"/>
      <c r="C6" s="15"/>
      <c r="D6" s="15"/>
      <c r="E6" s="16"/>
      <c r="F6" s="16"/>
      <c r="G6" s="16"/>
      <c r="H6" s="16" t="s">
        <v>63</v>
      </c>
      <c r="I6" s="15">
        <v>0.61480000000000001</v>
      </c>
      <c r="J6" s="17">
        <v>386</v>
      </c>
      <c r="K6" s="7">
        <f t="shared" si="0"/>
        <v>237.31280000000001</v>
      </c>
      <c r="L6" s="15"/>
      <c r="M6" s="16"/>
      <c r="N6" s="16"/>
      <c r="O6" s="15"/>
      <c r="P6" s="7"/>
      <c r="Q6" s="7"/>
      <c r="R6" s="15"/>
      <c r="S6" s="15"/>
      <c r="T6" s="15"/>
      <c r="U6" s="18"/>
      <c r="V6" s="7"/>
      <c r="W6" s="7"/>
      <c r="X6" s="17"/>
      <c r="Y6" s="17"/>
      <c r="Z6" s="16"/>
      <c r="AA6" s="16"/>
      <c r="AB6" s="16"/>
    </row>
    <row r="7" spans="1:29" x14ac:dyDescent="0.25">
      <c r="A7" s="3"/>
      <c r="B7" s="3"/>
      <c r="C7" s="3"/>
      <c r="D7" s="3"/>
      <c r="E7" s="12"/>
      <c r="F7" s="12"/>
      <c r="G7" s="12"/>
      <c r="H7" s="12" t="s">
        <v>651</v>
      </c>
      <c r="I7" s="3">
        <v>1.6299999999999999E-2</v>
      </c>
      <c r="J7" s="7">
        <v>1353</v>
      </c>
      <c r="K7" s="7">
        <f t="shared" si="0"/>
        <v>22.053899999999999</v>
      </c>
      <c r="L7" s="3"/>
      <c r="M7" s="12"/>
      <c r="N7" s="12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12"/>
      <c r="H8" s="12"/>
      <c r="I8" s="3">
        <f>SUM(I3:I7)</f>
        <v>157.4486</v>
      </c>
      <c r="J8" s="7"/>
      <c r="K8" s="7">
        <f>SUM(K3:K7)</f>
        <v>186817.141</v>
      </c>
      <c r="L8" s="3"/>
      <c r="M8" s="12"/>
      <c r="N8" s="12"/>
      <c r="O8" s="3"/>
      <c r="P8" s="7"/>
      <c r="Q8" s="7"/>
      <c r="R8" s="3"/>
      <c r="S8" s="3"/>
      <c r="T8" s="3"/>
      <c r="U8" s="3">
        <f>SUM(U3:U5)</f>
        <v>2.5514000000000001</v>
      </c>
      <c r="V8" s="7"/>
      <c r="W8" s="7">
        <f>SUM(W3:W5)</f>
        <v>247.40925799999999</v>
      </c>
      <c r="X8" s="7"/>
      <c r="Y8" s="7">
        <f>K8+W8</f>
        <v>187064.550258</v>
      </c>
      <c r="Z8" s="12">
        <v>187100</v>
      </c>
      <c r="AA8" s="12">
        <v>186100</v>
      </c>
      <c r="AB8" s="12">
        <f>Z8-AA8</f>
        <v>1000</v>
      </c>
    </row>
    <row r="9" spans="1:29" s="4" customFormat="1" x14ac:dyDescent="0.25">
      <c r="A9" s="29"/>
      <c r="B9" s="29"/>
      <c r="C9" s="29"/>
      <c r="D9" s="29"/>
      <c r="E9" s="33"/>
      <c r="F9" s="33"/>
      <c r="G9" s="33"/>
      <c r="H9" s="33"/>
      <c r="I9" s="29"/>
      <c r="J9" s="19"/>
      <c r="K9" s="19"/>
      <c r="L9" s="29"/>
      <c r="M9" s="33"/>
      <c r="N9" s="33"/>
      <c r="O9" s="29"/>
      <c r="P9" s="19"/>
      <c r="Q9" s="19"/>
      <c r="R9" s="29"/>
      <c r="S9" s="29"/>
      <c r="T9" s="29"/>
      <c r="U9" s="34"/>
      <c r="V9" s="19"/>
      <c r="W9" s="19"/>
      <c r="X9" s="19"/>
      <c r="Y9" s="19"/>
      <c r="Z9" s="33"/>
      <c r="AA9" s="33"/>
      <c r="AB9" s="33"/>
    </row>
    <row r="10" spans="1:29" x14ac:dyDescent="0.25">
      <c r="A10" s="15" t="s">
        <v>658</v>
      </c>
      <c r="B10" s="3" t="s">
        <v>659</v>
      </c>
      <c r="C10" s="3" t="s">
        <v>403</v>
      </c>
      <c r="D10" s="3">
        <v>160</v>
      </c>
      <c r="E10" s="12">
        <v>171800</v>
      </c>
      <c r="F10" s="12"/>
      <c r="G10" s="3">
        <v>141.80189999999999</v>
      </c>
      <c r="H10" s="3" t="s">
        <v>93</v>
      </c>
      <c r="I10" s="3">
        <v>9.9199999999999997E-2</v>
      </c>
      <c r="J10" s="7">
        <v>1201</v>
      </c>
      <c r="K10" s="7">
        <f>I10*J10</f>
        <v>119.1392</v>
      </c>
      <c r="L10" s="3"/>
      <c r="M10" s="3"/>
      <c r="N10" s="3"/>
      <c r="O10" s="3"/>
      <c r="P10" s="7"/>
      <c r="Q10" s="7"/>
      <c r="R10" s="3"/>
      <c r="S10" s="3">
        <v>18.1981</v>
      </c>
      <c r="T10" s="3" t="s">
        <v>93</v>
      </c>
      <c r="U10" s="14">
        <v>9.6299999999999997E-2</v>
      </c>
      <c r="V10" s="7">
        <v>96.97</v>
      </c>
      <c r="W10" s="7">
        <f>U10*V10</f>
        <v>9.3382109999999994</v>
      </c>
      <c r="X10" s="7"/>
      <c r="Y10" s="7"/>
      <c r="Z10" s="12"/>
      <c r="AA10" s="12"/>
      <c r="AB10" s="12"/>
    </row>
    <row r="11" spans="1:29" s="20" customFormat="1" x14ac:dyDescent="0.25">
      <c r="A11" s="15"/>
      <c r="B11" s="15"/>
      <c r="C11" s="15"/>
      <c r="D11" s="15"/>
      <c r="E11" s="16"/>
      <c r="F11" s="16"/>
      <c r="G11" s="15"/>
      <c r="H11" s="15" t="s">
        <v>97</v>
      </c>
      <c r="I11" s="15">
        <v>10.947100000000001</v>
      </c>
      <c r="J11" s="17">
        <v>897</v>
      </c>
      <c r="K11" s="7">
        <f t="shared" ref="K11:K15" si="2">I11*J11</f>
        <v>9819.5487000000012</v>
      </c>
      <c r="L11" s="15"/>
      <c r="M11" s="15"/>
      <c r="N11" s="15"/>
      <c r="O11" s="15"/>
      <c r="P11" s="7"/>
      <c r="Q11" s="7"/>
      <c r="R11" s="15"/>
      <c r="S11" s="15"/>
      <c r="T11" s="15" t="s">
        <v>97</v>
      </c>
      <c r="U11" s="15">
        <v>1.8587</v>
      </c>
      <c r="V11" s="7">
        <v>96.97</v>
      </c>
      <c r="W11" s="7">
        <f t="shared" ref="W11:W15" si="3">U11*V11</f>
        <v>180.23813899999999</v>
      </c>
      <c r="X11" s="17"/>
      <c r="Y11" s="17"/>
      <c r="Z11" s="16"/>
      <c r="AA11" s="16"/>
      <c r="AB11" s="16"/>
    </row>
    <row r="12" spans="1:29" s="20" customFormat="1" x14ac:dyDescent="0.25">
      <c r="A12" s="15"/>
      <c r="B12" s="15"/>
      <c r="C12" s="15"/>
      <c r="D12" s="15"/>
      <c r="E12" s="16"/>
      <c r="F12" s="16"/>
      <c r="G12" s="15"/>
      <c r="H12" s="15" t="s">
        <v>122</v>
      </c>
      <c r="I12" s="15">
        <v>72.578900000000004</v>
      </c>
      <c r="J12" s="17">
        <v>1325</v>
      </c>
      <c r="K12" s="7">
        <f t="shared" si="2"/>
        <v>96167.04250000001</v>
      </c>
      <c r="L12" s="15"/>
      <c r="M12" s="15"/>
      <c r="N12" s="15"/>
      <c r="O12" s="15"/>
      <c r="P12" s="7"/>
      <c r="Q12" s="7"/>
      <c r="R12" s="15"/>
      <c r="S12" s="25"/>
      <c r="T12" s="15" t="s">
        <v>122</v>
      </c>
      <c r="U12" s="18">
        <v>4.1197999999999997</v>
      </c>
      <c r="V12" s="7">
        <v>96.97</v>
      </c>
      <c r="W12" s="7">
        <f t="shared" si="3"/>
        <v>399.49700599999994</v>
      </c>
      <c r="X12" s="17"/>
      <c r="Y12" s="17"/>
      <c r="Z12" s="16"/>
      <c r="AA12" s="16"/>
      <c r="AB12" s="16"/>
    </row>
    <row r="13" spans="1:29" s="20" customFormat="1" x14ac:dyDescent="0.25">
      <c r="A13" s="15"/>
      <c r="B13" s="15"/>
      <c r="C13" s="15"/>
      <c r="D13" s="15"/>
      <c r="E13" s="16"/>
      <c r="F13" s="16"/>
      <c r="G13" s="15"/>
      <c r="H13" s="15" t="s">
        <v>100</v>
      </c>
      <c r="I13" s="15">
        <v>50.127600000000001</v>
      </c>
      <c r="J13" s="17">
        <v>1159</v>
      </c>
      <c r="K13" s="7">
        <f t="shared" si="2"/>
        <v>58097.888400000003</v>
      </c>
      <c r="L13" s="15"/>
      <c r="M13" s="15"/>
      <c r="N13" s="15"/>
      <c r="O13" s="15"/>
      <c r="P13" s="7"/>
      <c r="Q13" s="7"/>
      <c r="R13" s="15"/>
      <c r="S13" s="15"/>
      <c r="T13" s="15" t="s">
        <v>100</v>
      </c>
      <c r="U13" s="18">
        <v>4.9203999999999999</v>
      </c>
      <c r="V13" s="7">
        <v>96.97</v>
      </c>
      <c r="W13" s="7">
        <f t="shared" si="3"/>
        <v>477.13118800000001</v>
      </c>
      <c r="X13" s="17"/>
      <c r="Y13" s="17"/>
      <c r="Z13" s="16"/>
      <c r="AA13" s="16"/>
      <c r="AB13" s="16"/>
    </row>
    <row r="14" spans="1:29" s="20" customFormat="1" x14ac:dyDescent="0.25">
      <c r="A14" s="15"/>
      <c r="B14" s="3"/>
      <c r="C14" s="15"/>
      <c r="D14" s="15"/>
      <c r="E14" s="16"/>
      <c r="F14" s="16"/>
      <c r="G14" s="15"/>
      <c r="H14" s="15" t="s">
        <v>63</v>
      </c>
      <c r="I14" s="15">
        <v>3.2000999999999999</v>
      </c>
      <c r="J14" s="17">
        <v>386</v>
      </c>
      <c r="K14" s="7">
        <f t="shared" si="2"/>
        <v>1235.2385999999999</v>
      </c>
      <c r="L14" s="15"/>
      <c r="M14" s="15"/>
      <c r="N14" s="15"/>
      <c r="O14" s="15"/>
      <c r="P14" s="7"/>
      <c r="Q14" s="7"/>
      <c r="R14" s="15"/>
      <c r="S14" s="15"/>
      <c r="T14" s="15" t="s">
        <v>63</v>
      </c>
      <c r="U14" s="15">
        <v>6.6349999999999998</v>
      </c>
      <c r="V14" s="7">
        <v>96.97</v>
      </c>
      <c r="W14" s="7">
        <f t="shared" si="3"/>
        <v>643.39594999999997</v>
      </c>
      <c r="X14" s="17"/>
      <c r="Y14" s="17"/>
      <c r="Z14" s="16"/>
      <c r="AA14" s="16"/>
      <c r="AB14" s="15"/>
    </row>
    <row r="15" spans="1:29" s="20" customFormat="1" x14ac:dyDescent="0.25">
      <c r="A15" s="15"/>
      <c r="B15" s="15"/>
      <c r="C15" s="15"/>
      <c r="D15" s="15"/>
      <c r="E15" s="16"/>
      <c r="F15" s="16"/>
      <c r="G15" s="15"/>
      <c r="H15" s="15" t="s">
        <v>660</v>
      </c>
      <c r="I15" s="15">
        <v>4.8490000000000002</v>
      </c>
      <c r="J15" s="17">
        <v>1090</v>
      </c>
      <c r="K15" s="7">
        <f t="shared" si="2"/>
        <v>5285.41</v>
      </c>
      <c r="L15" s="15"/>
      <c r="M15" s="15"/>
      <c r="N15" s="15"/>
      <c r="O15" s="15"/>
      <c r="P15" s="17"/>
      <c r="Q15" s="17"/>
      <c r="R15" s="15"/>
      <c r="S15" s="15"/>
      <c r="T15" s="15" t="s">
        <v>660</v>
      </c>
      <c r="U15" s="15">
        <v>0.56789999999999996</v>
      </c>
      <c r="V15" s="7">
        <v>96.97</v>
      </c>
      <c r="W15" s="7">
        <f t="shared" si="3"/>
        <v>55.069262999999992</v>
      </c>
      <c r="X15" s="17"/>
      <c r="Y15" s="17"/>
      <c r="Z15" s="16"/>
      <c r="AA15" s="16"/>
      <c r="AB15" s="16"/>
      <c r="AC15" s="21"/>
    </row>
    <row r="16" spans="1:29" s="20" customFormat="1" x14ac:dyDescent="0.25">
      <c r="A16" s="15"/>
      <c r="B16" s="15"/>
      <c r="C16" s="15"/>
      <c r="D16" s="15"/>
      <c r="E16" s="16"/>
      <c r="F16" s="16"/>
      <c r="G16" s="15"/>
      <c r="H16" s="15"/>
      <c r="I16" s="15">
        <f>SUM(I10:I15)</f>
        <v>141.80189999999999</v>
      </c>
      <c r="J16" s="17"/>
      <c r="K16" s="7">
        <f>SUM(K10:K15)</f>
        <v>170724.26740000004</v>
      </c>
      <c r="L16" s="15"/>
      <c r="M16" s="15"/>
      <c r="N16" s="15"/>
      <c r="O16" s="15"/>
      <c r="P16" s="17"/>
      <c r="Q16" s="17"/>
      <c r="R16" s="15"/>
      <c r="S16" s="15"/>
      <c r="T16" s="15"/>
      <c r="U16" s="18">
        <f>SUM(U10:U15)</f>
        <v>18.198100000000004</v>
      </c>
      <c r="V16" s="7"/>
      <c r="W16" s="7">
        <f>SUM(W10:W15)</f>
        <v>1764.6697569999999</v>
      </c>
      <c r="X16" s="17"/>
      <c r="Y16" s="17">
        <f>K16+W16</f>
        <v>172488.93715700004</v>
      </c>
      <c r="Z16" s="16">
        <v>172500</v>
      </c>
      <c r="AA16" s="16">
        <v>171800</v>
      </c>
      <c r="AB16" s="16">
        <f>Z16-AA16</f>
        <v>700</v>
      </c>
      <c r="AC16" s="21"/>
    </row>
    <row r="17" spans="1:29" s="20" customFormat="1" x14ac:dyDescent="0.25">
      <c r="A17" s="22"/>
      <c r="B17" s="22"/>
      <c r="C17" s="22"/>
      <c r="D17" s="22"/>
      <c r="E17" s="23"/>
      <c r="F17" s="23"/>
      <c r="G17" s="22"/>
      <c r="H17" s="22"/>
      <c r="I17" s="22"/>
      <c r="J17" s="24"/>
      <c r="K17" s="19"/>
      <c r="L17" s="22"/>
      <c r="M17" s="22"/>
      <c r="N17" s="22"/>
      <c r="O17" s="22"/>
      <c r="P17" s="24"/>
      <c r="Q17" s="24"/>
      <c r="R17" s="22"/>
      <c r="S17" s="22"/>
      <c r="T17" s="22"/>
      <c r="U17" s="49"/>
      <c r="V17" s="19"/>
      <c r="W17" s="19"/>
      <c r="X17" s="24"/>
      <c r="Y17" s="24"/>
      <c r="Z17" s="23"/>
      <c r="AA17" s="23"/>
      <c r="AB17" s="23"/>
      <c r="AC17" s="21"/>
    </row>
    <row r="18" spans="1:29" s="20" customFormat="1" x14ac:dyDescent="0.25">
      <c r="A18" s="15" t="s">
        <v>661</v>
      </c>
      <c r="B18" s="15" t="s">
        <v>662</v>
      </c>
      <c r="C18" s="15" t="s">
        <v>403</v>
      </c>
      <c r="D18" s="15">
        <v>160</v>
      </c>
      <c r="E18" s="16">
        <v>143600</v>
      </c>
      <c r="F18" s="16"/>
      <c r="G18" s="15">
        <v>157.851</v>
      </c>
      <c r="H18" s="15" t="s">
        <v>97</v>
      </c>
      <c r="I18" s="15">
        <v>1.8601000000000001</v>
      </c>
      <c r="J18" s="17">
        <v>897</v>
      </c>
      <c r="K18" s="7">
        <f>I18*J18</f>
        <v>1668.5097000000001</v>
      </c>
      <c r="L18" s="15"/>
      <c r="M18" s="15"/>
      <c r="N18" s="15"/>
      <c r="O18" s="15"/>
      <c r="P18" s="17"/>
      <c r="Q18" s="17"/>
      <c r="R18" s="15"/>
      <c r="S18" s="15">
        <v>2.149</v>
      </c>
      <c r="T18" s="15" t="s">
        <v>33</v>
      </c>
      <c r="U18" s="15">
        <v>0.15939999999999999</v>
      </c>
      <c r="V18" s="7">
        <v>96.97</v>
      </c>
      <c r="W18" s="7">
        <f>U18*V18</f>
        <v>15.457017999999998</v>
      </c>
      <c r="X18" s="17"/>
      <c r="Y18" s="17"/>
      <c r="Z18" s="16"/>
      <c r="AA18" s="16"/>
      <c r="AB18" s="16"/>
      <c r="AC18" s="21"/>
    </row>
    <row r="19" spans="1:29" s="20" customFormat="1" x14ac:dyDescent="0.25">
      <c r="A19" s="15"/>
      <c r="B19" s="15"/>
      <c r="C19" s="15"/>
      <c r="D19" s="15"/>
      <c r="E19" s="16"/>
      <c r="F19" s="16"/>
      <c r="G19" s="15"/>
      <c r="H19" s="15" t="s">
        <v>95</v>
      </c>
      <c r="I19" s="15">
        <v>4.2859999999999996</v>
      </c>
      <c r="J19" s="17">
        <v>704</v>
      </c>
      <c r="K19" s="7">
        <f t="shared" ref="K19:K27" si="4">I19*J19</f>
        <v>3017.3439999999996</v>
      </c>
      <c r="L19" s="15"/>
      <c r="M19" s="15"/>
      <c r="N19" s="15"/>
      <c r="O19" s="15"/>
      <c r="P19" s="17"/>
      <c r="Q19" s="17"/>
      <c r="R19" s="15"/>
      <c r="S19" s="15"/>
      <c r="T19" s="15" t="s">
        <v>166</v>
      </c>
      <c r="U19" s="18">
        <v>1.9675</v>
      </c>
      <c r="V19" s="7">
        <v>96.97</v>
      </c>
      <c r="W19" s="7">
        <f t="shared" ref="W19:W20" si="5">U19*V19</f>
        <v>190.78847500000001</v>
      </c>
      <c r="X19" s="17"/>
      <c r="Y19" s="17"/>
      <c r="Z19" s="16"/>
      <c r="AA19" s="16"/>
      <c r="AB19" s="16"/>
    </row>
    <row r="20" spans="1:29" s="20" customFormat="1" x14ac:dyDescent="0.25">
      <c r="A20" s="15"/>
      <c r="B20" s="15"/>
      <c r="C20" s="15"/>
      <c r="D20" s="15"/>
      <c r="E20" s="16"/>
      <c r="F20" s="16"/>
      <c r="G20" s="15"/>
      <c r="H20" s="15" t="s">
        <v>33</v>
      </c>
      <c r="I20" s="15">
        <v>56.207599999999999</v>
      </c>
      <c r="J20" s="17">
        <v>994</v>
      </c>
      <c r="K20" s="7">
        <f t="shared" si="4"/>
        <v>55870.354399999997</v>
      </c>
      <c r="L20" s="15"/>
      <c r="M20" s="15"/>
      <c r="N20" s="15"/>
      <c r="O20" s="15"/>
      <c r="P20" s="17"/>
      <c r="Q20" s="17"/>
      <c r="R20" s="15"/>
      <c r="S20" s="15"/>
      <c r="T20" s="15" t="s">
        <v>663</v>
      </c>
      <c r="U20" s="18">
        <v>2.2100000000000002E-2</v>
      </c>
      <c r="V20" s="7">
        <v>96.97</v>
      </c>
      <c r="W20" s="7">
        <f t="shared" si="5"/>
        <v>2.1430370000000001</v>
      </c>
      <c r="X20" s="17"/>
      <c r="Y20" s="17"/>
      <c r="Z20" s="16"/>
      <c r="AA20" s="16"/>
      <c r="AB20" s="16"/>
    </row>
    <row r="21" spans="1:29" s="20" customFormat="1" x14ac:dyDescent="0.25">
      <c r="A21" s="15"/>
      <c r="B21" s="15"/>
      <c r="C21" s="15"/>
      <c r="D21" s="15"/>
      <c r="E21" s="16"/>
      <c r="F21" s="16"/>
      <c r="G21" s="15"/>
      <c r="H21" s="15" t="s">
        <v>166</v>
      </c>
      <c r="I21" s="15">
        <v>0.74180000000000001</v>
      </c>
      <c r="J21" s="17">
        <v>331</v>
      </c>
      <c r="K21" s="7">
        <f t="shared" si="4"/>
        <v>245.53579999999999</v>
      </c>
      <c r="L21" s="15"/>
      <c r="M21" s="15"/>
      <c r="N21" s="15"/>
      <c r="O21" s="15"/>
      <c r="P21" s="17"/>
      <c r="Q21" s="17"/>
      <c r="R21" s="15"/>
      <c r="S21" s="15"/>
      <c r="T21" s="15"/>
      <c r="U21" s="15"/>
      <c r="V21" s="7"/>
      <c r="W21" s="7"/>
      <c r="X21" s="17"/>
      <c r="Y21" s="17"/>
      <c r="Z21" s="16"/>
      <c r="AA21" s="16"/>
      <c r="AB21" s="16"/>
    </row>
    <row r="22" spans="1:29" s="20" customFormat="1" x14ac:dyDescent="0.25">
      <c r="A22" s="15"/>
      <c r="B22" s="15"/>
      <c r="C22" s="15"/>
      <c r="D22" s="15"/>
      <c r="E22" s="16"/>
      <c r="F22" s="16"/>
      <c r="G22" s="15"/>
      <c r="H22" s="15" t="s">
        <v>191</v>
      </c>
      <c r="I22" s="15">
        <v>26.0274</v>
      </c>
      <c r="J22" s="17">
        <v>856</v>
      </c>
      <c r="K22" s="7">
        <f t="shared" si="4"/>
        <v>22279.454399999999</v>
      </c>
      <c r="L22" s="15"/>
      <c r="M22" s="15"/>
      <c r="N22" s="15"/>
      <c r="O22" s="15"/>
      <c r="P22" s="17"/>
      <c r="Q22" s="17"/>
      <c r="R22" s="15"/>
      <c r="S22" s="15"/>
      <c r="T22" s="15"/>
      <c r="U22" s="18"/>
      <c r="V22" s="7"/>
      <c r="W22" s="7"/>
      <c r="X22" s="17"/>
      <c r="Y22" s="17"/>
      <c r="Z22" s="16"/>
      <c r="AA22" s="16"/>
      <c r="AB22" s="16"/>
    </row>
    <row r="23" spans="1:29" s="20" customFormat="1" x14ac:dyDescent="0.25">
      <c r="A23" s="15"/>
      <c r="B23" s="15"/>
      <c r="C23" s="15"/>
      <c r="D23" s="15"/>
      <c r="E23" s="16"/>
      <c r="F23" s="16"/>
      <c r="G23" s="15"/>
      <c r="H23" s="15" t="s">
        <v>660</v>
      </c>
      <c r="I23" s="15">
        <v>28.547999999999998</v>
      </c>
      <c r="J23" s="17">
        <v>1090</v>
      </c>
      <c r="K23" s="7">
        <f t="shared" si="4"/>
        <v>31117.32</v>
      </c>
      <c r="L23" s="15"/>
      <c r="M23" s="15"/>
      <c r="N23" s="15"/>
      <c r="O23" s="15"/>
      <c r="P23" s="17"/>
      <c r="Q23" s="17"/>
      <c r="R23" s="15"/>
      <c r="S23" s="15"/>
      <c r="T23" s="15"/>
      <c r="U23" s="15"/>
      <c r="V23" s="7"/>
      <c r="W23" s="7"/>
      <c r="X23" s="17"/>
      <c r="Y23" s="17"/>
      <c r="Z23" s="16"/>
      <c r="AA23" s="16"/>
      <c r="AB23" s="16"/>
    </row>
    <row r="24" spans="1:29" s="20" customFormat="1" x14ac:dyDescent="0.25">
      <c r="A24" s="15"/>
      <c r="B24" s="15"/>
      <c r="C24" s="15"/>
      <c r="D24" s="15"/>
      <c r="E24" s="16"/>
      <c r="F24" s="16"/>
      <c r="G24" s="15"/>
      <c r="H24" s="15" t="s">
        <v>399</v>
      </c>
      <c r="I24" s="15">
        <v>18.8672</v>
      </c>
      <c r="J24" s="17">
        <v>1008</v>
      </c>
      <c r="K24" s="7">
        <f t="shared" si="4"/>
        <v>19018.137600000002</v>
      </c>
      <c r="L24" s="15"/>
      <c r="M24" s="15"/>
      <c r="N24" s="15"/>
      <c r="O24" s="15"/>
      <c r="P24" s="17"/>
      <c r="Q24" s="17"/>
      <c r="R24" s="15"/>
      <c r="S24" s="15"/>
      <c r="T24" s="15"/>
      <c r="U24" s="18"/>
      <c r="V24" s="7"/>
      <c r="W24" s="7"/>
      <c r="X24" s="17"/>
      <c r="Y24" s="17"/>
      <c r="Z24" s="16"/>
      <c r="AA24" s="16"/>
      <c r="AB24" s="16"/>
    </row>
    <row r="25" spans="1:29" s="20" customFormat="1" x14ac:dyDescent="0.25">
      <c r="A25" s="15"/>
      <c r="B25" s="15"/>
      <c r="C25" s="15"/>
      <c r="D25" s="15"/>
      <c r="E25" s="16"/>
      <c r="F25" s="16"/>
      <c r="G25" s="15"/>
      <c r="H25" s="15" t="s">
        <v>400</v>
      </c>
      <c r="I25" s="15">
        <v>14.366300000000001</v>
      </c>
      <c r="J25" s="17">
        <v>773</v>
      </c>
      <c r="K25" s="7">
        <f t="shared" si="4"/>
        <v>11105.1499</v>
      </c>
      <c r="L25" s="15"/>
      <c r="M25" s="15"/>
      <c r="N25" s="15"/>
      <c r="O25" s="15"/>
      <c r="P25" s="17"/>
      <c r="Q25" s="17"/>
      <c r="R25" s="15"/>
      <c r="S25" s="15"/>
      <c r="T25" s="15"/>
      <c r="U25" s="15"/>
      <c r="V25" s="7"/>
      <c r="W25" s="7"/>
      <c r="X25" s="17"/>
      <c r="Y25" s="17"/>
      <c r="Z25" s="16"/>
      <c r="AA25" s="16"/>
      <c r="AB25" s="16"/>
    </row>
    <row r="26" spans="1:29" s="20" customFormat="1" x14ac:dyDescent="0.25">
      <c r="A26" s="15"/>
      <c r="B26" s="15"/>
      <c r="C26" s="15"/>
      <c r="D26" s="15"/>
      <c r="E26" s="16"/>
      <c r="F26" s="16"/>
      <c r="G26" s="15"/>
      <c r="H26" s="15" t="s">
        <v>663</v>
      </c>
      <c r="I26" s="15">
        <v>6.2426000000000004</v>
      </c>
      <c r="J26" s="17">
        <v>593</v>
      </c>
      <c r="K26" s="7">
        <f t="shared" si="4"/>
        <v>3701.8618000000001</v>
      </c>
      <c r="L26" s="15"/>
      <c r="M26" s="15"/>
      <c r="N26" s="15"/>
      <c r="O26" s="15"/>
      <c r="P26" s="17"/>
      <c r="Q26" s="17"/>
      <c r="R26" s="15"/>
      <c r="S26" s="15"/>
      <c r="T26" s="15"/>
      <c r="U26" s="15"/>
      <c r="V26" s="7"/>
      <c r="W26" s="7"/>
      <c r="X26" s="17"/>
      <c r="Y26" s="17"/>
      <c r="Z26" s="16"/>
      <c r="AA26" s="16"/>
      <c r="AB26" s="16"/>
    </row>
    <row r="27" spans="1:29" s="20" customFormat="1" x14ac:dyDescent="0.25">
      <c r="A27" s="15"/>
      <c r="B27" s="15"/>
      <c r="C27" s="15"/>
      <c r="D27" s="15"/>
      <c r="E27" s="16"/>
      <c r="F27" s="16"/>
      <c r="G27" s="15"/>
      <c r="H27" s="15" t="s">
        <v>651</v>
      </c>
      <c r="I27" s="15">
        <v>0.70399999999999996</v>
      </c>
      <c r="J27" s="17">
        <v>1353</v>
      </c>
      <c r="K27" s="7">
        <f t="shared" si="4"/>
        <v>952.51199999999994</v>
      </c>
      <c r="L27" s="15"/>
      <c r="M27" s="15"/>
      <c r="N27" s="15"/>
      <c r="O27" s="15"/>
      <c r="P27" s="17"/>
      <c r="Q27" s="17"/>
      <c r="R27" s="15"/>
      <c r="S27" s="15"/>
      <c r="T27" s="15"/>
      <c r="U27" s="15"/>
      <c r="V27" s="7"/>
      <c r="W27" s="7"/>
      <c r="X27" s="17"/>
      <c r="Y27" s="17"/>
      <c r="Z27" s="16"/>
      <c r="AA27" s="16"/>
      <c r="AB27" s="16"/>
    </row>
    <row r="28" spans="1:29" s="20" customFormat="1" x14ac:dyDescent="0.25">
      <c r="A28" s="15"/>
      <c r="B28" s="15"/>
      <c r="C28" s="15"/>
      <c r="D28" s="15"/>
      <c r="E28" s="16"/>
      <c r="F28" s="16"/>
      <c r="G28" s="15"/>
      <c r="H28" s="15"/>
      <c r="I28" s="15">
        <f>SUM(I18:I27)</f>
        <v>157.851</v>
      </c>
      <c r="J28" s="16"/>
      <c r="K28" s="7">
        <f>SUM(K18:K27)</f>
        <v>148976.1796</v>
      </c>
      <c r="L28" s="15"/>
      <c r="M28" s="15"/>
      <c r="N28" s="15"/>
      <c r="O28" s="15"/>
      <c r="P28" s="17"/>
      <c r="Q28" s="17"/>
      <c r="R28" s="15"/>
      <c r="S28" s="15"/>
      <c r="T28" s="15"/>
      <c r="U28" s="15">
        <f>SUM(U18:U20)</f>
        <v>2.149</v>
      </c>
      <c r="V28" s="7"/>
      <c r="W28" s="7">
        <f>SUM(W18:W20)</f>
        <v>208.38853</v>
      </c>
      <c r="X28" s="17"/>
      <c r="Y28" s="17">
        <f>K28+W28</f>
        <v>149184.56813</v>
      </c>
      <c r="Z28" s="16">
        <v>149200</v>
      </c>
      <c r="AA28" s="16">
        <v>143600</v>
      </c>
      <c r="AB28" s="16">
        <f>Z28-AA28</f>
        <v>5600</v>
      </c>
    </row>
    <row r="29" spans="1:29" s="20" customFormat="1" x14ac:dyDescent="0.25">
      <c r="A29" s="22"/>
      <c r="B29" s="22"/>
      <c r="C29" s="22"/>
      <c r="D29" s="22"/>
      <c r="E29" s="23"/>
      <c r="F29" s="23"/>
      <c r="G29" s="22"/>
      <c r="H29" s="22"/>
      <c r="I29" s="22"/>
      <c r="J29" s="24"/>
      <c r="K29" s="19"/>
      <c r="L29" s="22"/>
      <c r="M29" s="22"/>
      <c r="N29" s="22"/>
      <c r="O29" s="22"/>
      <c r="P29" s="24"/>
      <c r="Q29" s="24"/>
      <c r="R29" s="22"/>
      <c r="S29" s="22"/>
      <c r="T29" s="22"/>
      <c r="U29" s="22"/>
      <c r="V29" s="19"/>
      <c r="W29" s="19"/>
      <c r="X29" s="24"/>
      <c r="Y29" s="24"/>
      <c r="Z29" s="23"/>
      <c r="AA29" s="23"/>
      <c r="AB29" s="23"/>
    </row>
    <row r="30" spans="1:29" s="20" customFormat="1" x14ac:dyDescent="0.25">
      <c r="A30" s="15" t="s">
        <v>664</v>
      </c>
      <c r="B30" s="15" t="s">
        <v>665</v>
      </c>
      <c r="C30" s="15" t="s">
        <v>403</v>
      </c>
      <c r="D30" s="15">
        <v>160</v>
      </c>
      <c r="E30" s="16">
        <v>141100</v>
      </c>
      <c r="F30" s="16"/>
      <c r="G30" s="15">
        <v>140.09729999999999</v>
      </c>
      <c r="H30" s="15" t="s">
        <v>97</v>
      </c>
      <c r="I30" s="15">
        <v>0.60470000000000002</v>
      </c>
      <c r="J30" s="17">
        <v>897</v>
      </c>
      <c r="K30" s="7">
        <f>J30*I30</f>
        <v>542.41589999999997</v>
      </c>
      <c r="L30" s="15"/>
      <c r="M30" s="15"/>
      <c r="N30" s="15"/>
      <c r="O30" s="15"/>
      <c r="P30" s="17"/>
      <c r="Q30" s="17"/>
      <c r="R30" s="15"/>
      <c r="S30" s="15">
        <v>19.902699999999999</v>
      </c>
      <c r="T30" s="15" t="s">
        <v>97</v>
      </c>
      <c r="U30" s="15">
        <v>3.5045999999999999</v>
      </c>
      <c r="V30" s="7">
        <v>96.97</v>
      </c>
      <c r="W30" s="7">
        <f>U30*V30</f>
        <v>339.84106199999997</v>
      </c>
      <c r="X30" s="17"/>
      <c r="Y30" s="17"/>
      <c r="Z30" s="16"/>
      <c r="AA30" s="16"/>
      <c r="AB30" s="16"/>
    </row>
    <row r="31" spans="1:29" s="20" customFormat="1" x14ac:dyDescent="0.25">
      <c r="A31" s="15"/>
      <c r="B31" s="15"/>
      <c r="C31" s="15"/>
      <c r="D31" s="15"/>
      <c r="E31" s="16"/>
      <c r="F31" s="16"/>
      <c r="G31" s="15"/>
      <c r="H31" s="15" t="s">
        <v>95</v>
      </c>
      <c r="I31" s="15">
        <v>2.1972999999999998</v>
      </c>
      <c r="J31" s="17">
        <v>704</v>
      </c>
      <c r="K31" s="7">
        <f t="shared" ref="K31:K35" si="6">J31*I31</f>
        <v>1546.8991999999998</v>
      </c>
      <c r="L31" s="15"/>
      <c r="M31" s="15"/>
      <c r="N31" s="15"/>
      <c r="O31" s="15"/>
      <c r="P31" s="17"/>
      <c r="Q31" s="17"/>
      <c r="R31" s="15"/>
      <c r="S31" s="15"/>
      <c r="T31" s="15" t="s">
        <v>122</v>
      </c>
      <c r="U31" s="15">
        <v>7.4275000000000002</v>
      </c>
      <c r="V31" s="7">
        <v>96.97</v>
      </c>
      <c r="W31" s="7">
        <f t="shared" ref="W31:W34" si="7">U31*V31</f>
        <v>720.24467500000003</v>
      </c>
      <c r="X31" s="17"/>
      <c r="Y31" s="17"/>
      <c r="Z31" s="16"/>
      <c r="AA31" s="16"/>
      <c r="AB31" s="16"/>
    </row>
    <row r="32" spans="1:29" s="20" customFormat="1" x14ac:dyDescent="0.25">
      <c r="A32" s="15"/>
      <c r="B32" s="15"/>
      <c r="C32" s="15"/>
      <c r="D32" s="15"/>
      <c r="E32" s="16"/>
      <c r="F32" s="16"/>
      <c r="G32" s="15"/>
      <c r="H32" s="15" t="s">
        <v>122</v>
      </c>
      <c r="I32" s="15">
        <v>8.4756</v>
      </c>
      <c r="J32" s="17">
        <v>1325</v>
      </c>
      <c r="K32" s="7">
        <f t="shared" si="6"/>
        <v>11230.17</v>
      </c>
      <c r="L32" s="15"/>
      <c r="M32" s="15"/>
      <c r="N32" s="15"/>
      <c r="O32" s="15"/>
      <c r="P32" s="17"/>
      <c r="Q32" s="17"/>
      <c r="R32" s="15"/>
      <c r="S32" s="15"/>
      <c r="T32" s="15" t="s">
        <v>660</v>
      </c>
      <c r="U32" s="15">
        <v>4.6063000000000001</v>
      </c>
      <c r="V32" s="7">
        <v>96.97</v>
      </c>
      <c r="W32" s="7">
        <f t="shared" si="7"/>
        <v>446.672911</v>
      </c>
      <c r="X32" s="17"/>
      <c r="Y32" s="17"/>
      <c r="Z32" s="16"/>
      <c r="AA32" s="16"/>
      <c r="AB32" s="16"/>
    </row>
    <row r="33" spans="1:28" s="20" customFormat="1" x14ac:dyDescent="0.25">
      <c r="A33" s="15"/>
      <c r="B33" s="15"/>
      <c r="C33" s="15"/>
      <c r="D33" s="15"/>
      <c r="E33" s="16"/>
      <c r="F33" s="16"/>
      <c r="G33" s="15"/>
      <c r="H33" s="15" t="s">
        <v>660</v>
      </c>
      <c r="I33" s="15">
        <v>66.900999999999996</v>
      </c>
      <c r="J33" s="17">
        <v>1090</v>
      </c>
      <c r="K33" s="7">
        <f t="shared" si="6"/>
        <v>72922.09</v>
      </c>
      <c r="L33" s="15"/>
      <c r="M33" s="15"/>
      <c r="N33" s="15"/>
      <c r="O33" s="15"/>
      <c r="P33" s="17"/>
      <c r="Q33" s="17"/>
      <c r="R33" s="15"/>
      <c r="S33" s="15"/>
      <c r="T33" s="15" t="s">
        <v>399</v>
      </c>
      <c r="U33" s="15">
        <v>4.1608999999999998</v>
      </c>
      <c r="V33" s="7">
        <v>96.97</v>
      </c>
      <c r="W33" s="7">
        <f t="shared" si="7"/>
        <v>403.48247299999997</v>
      </c>
      <c r="X33" s="17"/>
      <c r="Y33" s="17"/>
      <c r="Z33" s="16"/>
      <c r="AA33" s="16"/>
      <c r="AB33" s="16"/>
    </row>
    <row r="34" spans="1:28" s="20" customFormat="1" x14ac:dyDescent="0.25">
      <c r="A34" s="15"/>
      <c r="B34" s="15"/>
      <c r="C34" s="15"/>
      <c r="D34" s="15"/>
      <c r="E34" s="16"/>
      <c r="F34" s="16"/>
      <c r="G34" s="15"/>
      <c r="H34" s="15" t="s">
        <v>399</v>
      </c>
      <c r="I34" s="15">
        <v>49.817500000000003</v>
      </c>
      <c r="J34" s="17">
        <v>1008</v>
      </c>
      <c r="K34" s="7">
        <f t="shared" si="6"/>
        <v>50216.04</v>
      </c>
      <c r="L34" s="15"/>
      <c r="M34" s="15"/>
      <c r="N34" s="15"/>
      <c r="O34" s="15"/>
      <c r="P34" s="17"/>
      <c r="Q34" s="17"/>
      <c r="R34" s="15"/>
      <c r="S34" s="15"/>
      <c r="T34" s="15" t="s">
        <v>400</v>
      </c>
      <c r="U34" s="15">
        <v>0.2034</v>
      </c>
      <c r="V34" s="7">
        <v>96.97</v>
      </c>
      <c r="W34" s="7">
        <f t="shared" si="7"/>
        <v>19.723697999999999</v>
      </c>
      <c r="X34" s="17"/>
      <c r="Y34" s="17"/>
      <c r="Z34" s="16"/>
      <c r="AA34" s="16"/>
      <c r="AB34" s="16"/>
    </row>
    <row r="35" spans="1:28" s="20" customFormat="1" x14ac:dyDescent="0.25">
      <c r="A35" s="15"/>
      <c r="B35" s="15"/>
      <c r="C35" s="15"/>
      <c r="D35" s="15"/>
      <c r="E35" s="16"/>
      <c r="F35" s="16"/>
      <c r="G35" s="15"/>
      <c r="H35" s="15" t="s">
        <v>400</v>
      </c>
      <c r="I35" s="15">
        <v>12.1012</v>
      </c>
      <c r="J35" s="17">
        <v>773</v>
      </c>
      <c r="K35" s="7">
        <f t="shared" si="6"/>
        <v>9354.2276000000002</v>
      </c>
      <c r="L35" s="15"/>
      <c r="M35" s="15"/>
      <c r="N35" s="15"/>
      <c r="O35" s="15"/>
      <c r="P35" s="17"/>
      <c r="Q35" s="17"/>
      <c r="R35" s="15"/>
      <c r="S35" s="15"/>
      <c r="T35" s="15"/>
      <c r="U35" s="15"/>
      <c r="V35" s="17"/>
      <c r="W35" s="17"/>
      <c r="X35" s="17"/>
      <c r="Y35" s="17"/>
      <c r="Z35" s="16"/>
      <c r="AA35" s="16"/>
      <c r="AB35" s="16"/>
    </row>
    <row r="36" spans="1:28" s="20" customFormat="1" x14ac:dyDescent="0.25">
      <c r="A36" s="15"/>
      <c r="B36" s="15"/>
      <c r="C36" s="15"/>
      <c r="D36" s="15"/>
      <c r="E36" s="16"/>
      <c r="F36" s="16"/>
      <c r="G36" s="15"/>
      <c r="H36" s="15"/>
      <c r="I36" s="15">
        <f>SUM(I30:I35)</f>
        <v>140.09729999999999</v>
      </c>
      <c r="J36" s="17"/>
      <c r="K36" s="7">
        <f>SUM(K30:K35)</f>
        <v>145811.84270000001</v>
      </c>
      <c r="L36" s="15"/>
      <c r="M36" s="15"/>
      <c r="N36" s="15"/>
      <c r="O36" s="15"/>
      <c r="P36" s="17"/>
      <c r="Q36" s="17"/>
      <c r="R36" s="15"/>
      <c r="S36" s="15"/>
      <c r="T36" s="15"/>
      <c r="U36" s="15">
        <f>SUM(U30:U34)</f>
        <v>19.902699999999999</v>
      </c>
      <c r="V36" s="17"/>
      <c r="W36" s="17">
        <f>SUM(W30:W34)</f>
        <v>1929.964819</v>
      </c>
      <c r="X36" s="17"/>
      <c r="Y36" s="17">
        <f>K36+W36</f>
        <v>147741.80751899999</v>
      </c>
      <c r="Z36" s="16">
        <v>147700</v>
      </c>
      <c r="AA36" s="16">
        <v>141100</v>
      </c>
      <c r="AB36" s="16">
        <f>Z36-AA36</f>
        <v>6600</v>
      </c>
    </row>
    <row r="37" spans="1:28" s="20" customFormat="1" x14ac:dyDescent="0.25">
      <c r="A37" s="22"/>
      <c r="B37" s="22"/>
      <c r="C37" s="22"/>
      <c r="D37" s="22"/>
      <c r="E37" s="23"/>
      <c r="F37" s="23"/>
      <c r="G37" s="22"/>
      <c r="H37" s="22"/>
      <c r="I37" s="22"/>
      <c r="J37" s="24"/>
      <c r="K37" s="19"/>
      <c r="L37" s="22"/>
      <c r="M37" s="22"/>
      <c r="N37" s="22"/>
      <c r="O37" s="22"/>
      <c r="P37" s="24"/>
      <c r="Q37" s="24"/>
      <c r="R37" s="22"/>
      <c r="S37" s="22"/>
      <c r="T37" s="22"/>
      <c r="U37" s="22"/>
      <c r="V37" s="24"/>
      <c r="W37" s="24"/>
      <c r="X37" s="24"/>
      <c r="Y37" s="24"/>
      <c r="Z37" s="23"/>
      <c r="AA37" s="23"/>
      <c r="AB37" s="23"/>
    </row>
    <row r="38" spans="1:28" s="20" customFormat="1" x14ac:dyDescent="0.25">
      <c r="A38" s="15" t="s">
        <v>666</v>
      </c>
      <c r="B38" s="15" t="s">
        <v>667</v>
      </c>
      <c r="C38" s="15" t="s">
        <v>403</v>
      </c>
      <c r="D38" s="15">
        <v>40</v>
      </c>
      <c r="E38" s="16">
        <v>22200</v>
      </c>
      <c r="F38" s="16"/>
      <c r="G38" s="15">
        <v>21.861599999999999</v>
      </c>
      <c r="H38" s="15" t="s">
        <v>97</v>
      </c>
      <c r="I38" s="15">
        <v>1.9536</v>
      </c>
      <c r="J38" s="17">
        <v>897</v>
      </c>
      <c r="K38" s="7">
        <f>I38*J38</f>
        <v>1752.3792000000001</v>
      </c>
      <c r="L38" s="15"/>
      <c r="M38" s="15"/>
      <c r="N38" s="15"/>
      <c r="O38" s="15"/>
      <c r="P38" s="17"/>
      <c r="Q38" s="17"/>
      <c r="R38" s="15"/>
      <c r="S38" s="15">
        <v>18.138400000000001</v>
      </c>
      <c r="T38" s="15" t="s">
        <v>97</v>
      </c>
      <c r="U38" s="15">
        <v>11.268700000000001</v>
      </c>
      <c r="V38" s="17">
        <v>96.97</v>
      </c>
      <c r="W38" s="17">
        <f>U38*V38</f>
        <v>1092.7258390000002</v>
      </c>
      <c r="X38" s="17"/>
      <c r="Y38" s="17"/>
      <c r="Z38" s="16"/>
      <c r="AA38" s="16"/>
      <c r="AB38" s="16"/>
    </row>
    <row r="39" spans="1:28" s="20" customFormat="1" x14ac:dyDescent="0.25">
      <c r="A39" s="15"/>
      <c r="B39" s="15" t="s">
        <v>668</v>
      </c>
      <c r="C39" s="15"/>
      <c r="D39" s="15"/>
      <c r="E39" s="16"/>
      <c r="F39" s="16"/>
      <c r="G39" s="15"/>
      <c r="H39" s="15" t="s">
        <v>100</v>
      </c>
      <c r="I39" s="15">
        <v>8.7006999999999994</v>
      </c>
      <c r="J39" s="17">
        <v>1159</v>
      </c>
      <c r="K39" s="7">
        <f t="shared" ref="K39:K41" si="8">I39*J39</f>
        <v>10084.111299999999</v>
      </c>
      <c r="L39" s="15"/>
      <c r="M39" s="15"/>
      <c r="N39" s="15"/>
      <c r="O39" s="15"/>
      <c r="P39" s="17"/>
      <c r="Q39" s="17"/>
      <c r="R39" s="15"/>
      <c r="S39" s="15"/>
      <c r="T39" s="15" t="s">
        <v>100</v>
      </c>
      <c r="U39" s="15">
        <v>1.4206000000000001</v>
      </c>
      <c r="V39" s="17">
        <v>96.97</v>
      </c>
      <c r="W39" s="17">
        <f t="shared" ref="W39:W41" si="9">U39*V39</f>
        <v>137.755582</v>
      </c>
      <c r="X39" s="17"/>
      <c r="Y39" s="17"/>
      <c r="Z39" s="16"/>
      <c r="AA39" s="16"/>
      <c r="AB39" s="16"/>
    </row>
    <row r="40" spans="1:28" s="20" customFormat="1" x14ac:dyDescent="0.25">
      <c r="A40" s="15"/>
      <c r="B40" s="15"/>
      <c r="C40" s="15"/>
      <c r="D40" s="15"/>
      <c r="E40" s="16"/>
      <c r="F40" s="16"/>
      <c r="G40" s="15"/>
      <c r="H40" s="15" t="s">
        <v>101</v>
      </c>
      <c r="I40" s="15">
        <v>7.3362999999999996</v>
      </c>
      <c r="J40" s="17">
        <v>856</v>
      </c>
      <c r="K40" s="7">
        <f t="shared" si="8"/>
        <v>6279.8728000000001</v>
      </c>
      <c r="L40" s="15"/>
      <c r="M40" s="15"/>
      <c r="N40" s="15"/>
      <c r="O40" s="15"/>
      <c r="P40" s="17"/>
      <c r="Q40" s="17"/>
      <c r="R40" s="15"/>
      <c r="S40" s="15"/>
      <c r="T40" s="15" t="s">
        <v>101</v>
      </c>
      <c r="U40" s="15">
        <v>1.3285</v>
      </c>
      <c r="V40" s="17">
        <v>96.97</v>
      </c>
      <c r="W40" s="17">
        <f t="shared" si="9"/>
        <v>128.824645</v>
      </c>
      <c r="X40" s="17"/>
      <c r="Y40" s="17"/>
      <c r="Z40" s="16"/>
      <c r="AA40" s="16"/>
      <c r="AB40" s="16"/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 t="s">
        <v>669</v>
      </c>
      <c r="I41" s="15">
        <v>3.871</v>
      </c>
      <c r="J41" s="17">
        <v>980</v>
      </c>
      <c r="K41" s="7">
        <f t="shared" si="8"/>
        <v>3793.58</v>
      </c>
      <c r="L41" s="15"/>
      <c r="M41" s="15"/>
      <c r="N41" s="15"/>
      <c r="O41" s="15"/>
      <c r="P41" s="17"/>
      <c r="Q41" s="17"/>
      <c r="R41" s="15"/>
      <c r="S41" s="15"/>
      <c r="T41" s="15" t="s">
        <v>669</v>
      </c>
      <c r="U41" s="15">
        <v>4.1205999999999996</v>
      </c>
      <c r="V41" s="17">
        <v>96.97</v>
      </c>
      <c r="W41" s="17">
        <f t="shared" si="9"/>
        <v>399.57458199999996</v>
      </c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/>
      <c r="I42" s="15">
        <f>SUM(I38:I41)</f>
        <v>21.861599999999999</v>
      </c>
      <c r="J42" s="17"/>
      <c r="K42" s="17">
        <f>SUM(K38:K41)</f>
        <v>21909.943299999999</v>
      </c>
      <c r="L42" s="15"/>
      <c r="M42" s="15"/>
      <c r="N42" s="15"/>
      <c r="O42" s="15"/>
      <c r="P42" s="17"/>
      <c r="Q42" s="17"/>
      <c r="R42" s="15"/>
      <c r="S42" s="15"/>
      <c r="T42" s="15"/>
      <c r="U42" s="15">
        <f>SUM(U38:U41)</f>
        <v>18.138400000000001</v>
      </c>
      <c r="V42" s="17"/>
      <c r="W42" s="17">
        <f>SUM(W38:W41)</f>
        <v>1758.8806480000001</v>
      </c>
      <c r="X42" s="17"/>
      <c r="Y42" s="17">
        <f>K42+W42</f>
        <v>23668.823947999997</v>
      </c>
      <c r="Z42" s="16">
        <v>23700</v>
      </c>
      <c r="AA42" s="16">
        <v>22200</v>
      </c>
      <c r="AB42" s="16">
        <f>Z42-AA42</f>
        <v>1500</v>
      </c>
    </row>
    <row r="43" spans="1:28" s="20" customFormat="1" x14ac:dyDescent="0.25">
      <c r="A43" s="22"/>
      <c r="B43" s="22"/>
      <c r="C43" s="22"/>
      <c r="D43" s="22"/>
      <c r="E43" s="23"/>
      <c r="F43" s="23"/>
      <c r="G43" s="22"/>
      <c r="H43" s="22"/>
      <c r="I43" s="22"/>
      <c r="J43" s="24"/>
      <c r="K43" s="24"/>
      <c r="L43" s="22"/>
      <c r="M43" s="22"/>
      <c r="N43" s="22"/>
      <c r="O43" s="22"/>
      <c r="P43" s="24"/>
      <c r="Q43" s="24"/>
      <c r="R43" s="22"/>
      <c r="S43" s="22"/>
      <c r="T43" s="22"/>
      <c r="U43" s="22"/>
      <c r="V43" s="24"/>
      <c r="W43" s="24"/>
      <c r="X43" s="24"/>
      <c r="Y43" s="24"/>
      <c r="Z43" s="23"/>
      <c r="AA43" s="23"/>
      <c r="AB43" s="23"/>
    </row>
    <row r="44" spans="1:28" s="20" customFormat="1" x14ac:dyDescent="0.25">
      <c r="A44" s="15" t="s">
        <v>670</v>
      </c>
      <c r="B44" s="15" t="s">
        <v>671</v>
      </c>
      <c r="C44" s="15" t="s">
        <v>403</v>
      </c>
      <c r="D44" s="15">
        <v>160</v>
      </c>
      <c r="E44" s="16">
        <v>125100</v>
      </c>
      <c r="F44" s="16"/>
      <c r="G44" s="15">
        <v>120.4903</v>
      </c>
      <c r="H44" s="15" t="s">
        <v>97</v>
      </c>
      <c r="I44" s="15">
        <v>4.8863000000000003</v>
      </c>
      <c r="J44" s="17">
        <v>897</v>
      </c>
      <c r="K44" s="17">
        <f>I44*J44</f>
        <v>4383.0111000000006</v>
      </c>
      <c r="L44" s="15"/>
      <c r="M44" s="15"/>
      <c r="N44" s="15"/>
      <c r="O44" s="15"/>
      <c r="P44" s="17"/>
      <c r="Q44" s="17"/>
      <c r="R44" s="15"/>
      <c r="S44" s="15">
        <v>39.509700000000002</v>
      </c>
      <c r="T44" s="15" t="s">
        <v>97</v>
      </c>
      <c r="U44" s="15">
        <v>10.439</v>
      </c>
      <c r="V44" s="17">
        <v>96.97</v>
      </c>
      <c r="W44" s="17">
        <f>U44*V44</f>
        <v>1012.26983</v>
      </c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 t="s">
        <v>95</v>
      </c>
      <c r="I45" s="15">
        <v>6.6199999999999995E-2</v>
      </c>
      <c r="J45" s="17">
        <v>704</v>
      </c>
      <c r="K45" s="17">
        <f t="shared" ref="K45:K50" si="10">I45*J45</f>
        <v>46.604799999999997</v>
      </c>
      <c r="L45" s="15"/>
      <c r="M45" s="15"/>
      <c r="N45" s="15"/>
      <c r="O45" s="15"/>
      <c r="P45" s="17"/>
      <c r="Q45" s="17"/>
      <c r="R45" s="15"/>
      <c r="S45" s="15"/>
      <c r="T45" s="15" t="s">
        <v>95</v>
      </c>
      <c r="U45" s="15">
        <v>3.0448</v>
      </c>
      <c r="V45" s="17">
        <v>96.97</v>
      </c>
      <c r="W45" s="17">
        <f t="shared" ref="W45:W50" si="11">U45*V45</f>
        <v>295.254256</v>
      </c>
      <c r="X45" s="17"/>
      <c r="Y45" s="17"/>
      <c r="Z45" s="16"/>
      <c r="AA45" s="16"/>
      <c r="AB45" s="16"/>
    </row>
    <row r="46" spans="1:28" s="20" customFormat="1" x14ac:dyDescent="0.25">
      <c r="A46" s="15"/>
      <c r="B46" s="15"/>
      <c r="C46" s="15"/>
      <c r="D46" s="15"/>
      <c r="E46" s="16"/>
      <c r="F46" s="16"/>
      <c r="G46" s="15"/>
      <c r="H46" s="15" t="s">
        <v>122</v>
      </c>
      <c r="I46" s="15">
        <v>0.12720000000000001</v>
      </c>
      <c r="J46" s="17">
        <v>1325</v>
      </c>
      <c r="K46" s="17">
        <f t="shared" si="10"/>
        <v>168.54000000000002</v>
      </c>
      <c r="L46" s="15"/>
      <c r="M46" s="15"/>
      <c r="N46" s="15"/>
      <c r="O46" s="15"/>
      <c r="P46" s="17"/>
      <c r="Q46" s="17"/>
      <c r="R46" s="15"/>
      <c r="S46" s="15"/>
      <c r="T46" s="15" t="s">
        <v>122</v>
      </c>
      <c r="U46" s="15">
        <v>0.45229999999999998</v>
      </c>
      <c r="V46" s="17">
        <v>96.97</v>
      </c>
      <c r="W46" s="17">
        <f t="shared" si="11"/>
        <v>43.859530999999997</v>
      </c>
      <c r="X46" s="17"/>
      <c r="Y46" s="17"/>
      <c r="Z46" s="16"/>
      <c r="AA46" s="16"/>
      <c r="AB46" s="16"/>
    </row>
    <row r="47" spans="1:28" s="20" customFormat="1" x14ac:dyDescent="0.25">
      <c r="A47" s="15"/>
      <c r="B47" s="15"/>
      <c r="C47" s="15"/>
      <c r="D47" s="15"/>
      <c r="E47" s="16"/>
      <c r="F47" s="16"/>
      <c r="G47" s="15"/>
      <c r="H47" s="15" t="s">
        <v>100</v>
      </c>
      <c r="I47" s="15">
        <v>73.569999999999993</v>
      </c>
      <c r="J47" s="17">
        <v>1159</v>
      </c>
      <c r="K47" s="17">
        <f t="shared" si="10"/>
        <v>85267.62999999999</v>
      </c>
      <c r="L47" s="15"/>
      <c r="M47" s="15"/>
      <c r="N47" s="15"/>
      <c r="O47" s="15"/>
      <c r="P47" s="17"/>
      <c r="Q47" s="17"/>
      <c r="R47" s="15"/>
      <c r="S47" s="15"/>
      <c r="T47" s="15" t="s">
        <v>100</v>
      </c>
      <c r="U47" s="15">
        <v>15.453200000000001</v>
      </c>
      <c r="V47" s="17">
        <v>96.97</v>
      </c>
      <c r="W47" s="17">
        <f t="shared" si="11"/>
        <v>1498.4968040000001</v>
      </c>
      <c r="X47" s="17"/>
      <c r="Y47" s="17"/>
      <c r="Z47" s="16"/>
      <c r="AA47" s="16"/>
      <c r="AB47" s="16"/>
    </row>
    <row r="48" spans="1:28" s="20" customFormat="1" x14ac:dyDescent="0.25">
      <c r="A48" s="15"/>
      <c r="B48" s="15"/>
      <c r="C48" s="15"/>
      <c r="D48" s="15"/>
      <c r="E48" s="16"/>
      <c r="F48" s="16"/>
      <c r="G48" s="15"/>
      <c r="H48" s="15" t="s">
        <v>101</v>
      </c>
      <c r="I48" s="15">
        <v>32.469000000000001</v>
      </c>
      <c r="J48" s="17">
        <v>856</v>
      </c>
      <c r="K48" s="17">
        <f t="shared" si="10"/>
        <v>27793.464</v>
      </c>
      <c r="L48" s="15"/>
      <c r="M48" s="15"/>
      <c r="N48" s="15"/>
      <c r="O48" s="15"/>
      <c r="P48" s="17"/>
      <c r="Q48" s="17"/>
      <c r="R48" s="15"/>
      <c r="S48" s="15"/>
      <c r="T48" s="15" t="s">
        <v>101</v>
      </c>
      <c r="U48" s="15">
        <v>3.2513000000000001</v>
      </c>
      <c r="V48" s="17">
        <v>96.97</v>
      </c>
      <c r="W48" s="17">
        <f t="shared" si="11"/>
        <v>315.27856100000002</v>
      </c>
      <c r="X48" s="17"/>
      <c r="Y48" s="17"/>
      <c r="Z48" s="16"/>
      <c r="AA48" s="16"/>
      <c r="AB48" s="16"/>
    </row>
    <row r="49" spans="1:28" s="20" customFormat="1" x14ac:dyDescent="0.25">
      <c r="A49" s="15"/>
      <c r="B49" s="15"/>
      <c r="C49" s="15"/>
      <c r="D49" s="15"/>
      <c r="E49" s="16"/>
      <c r="F49" s="16"/>
      <c r="G49" s="15"/>
      <c r="H49" s="15" t="s">
        <v>669</v>
      </c>
      <c r="I49" s="15">
        <v>0.80549999999999999</v>
      </c>
      <c r="J49" s="17">
        <v>980</v>
      </c>
      <c r="K49" s="17">
        <f t="shared" si="10"/>
        <v>789.39</v>
      </c>
      <c r="L49" s="15"/>
      <c r="M49" s="15"/>
      <c r="N49" s="15"/>
      <c r="O49" s="15"/>
      <c r="P49" s="17"/>
      <c r="Q49" s="17"/>
      <c r="R49" s="15"/>
      <c r="S49" s="15"/>
      <c r="T49" s="15" t="s">
        <v>669</v>
      </c>
      <c r="U49" s="15">
        <v>3.7835000000000001</v>
      </c>
      <c r="V49" s="17">
        <v>96.97</v>
      </c>
      <c r="W49" s="17">
        <f t="shared" si="11"/>
        <v>366.88599499999998</v>
      </c>
      <c r="X49" s="17"/>
      <c r="Y49" s="17"/>
      <c r="Z49" s="16"/>
      <c r="AA49" s="16"/>
      <c r="AB49" s="16"/>
    </row>
    <row r="50" spans="1:28" s="20" customFormat="1" x14ac:dyDescent="0.25">
      <c r="A50" s="15"/>
      <c r="B50" s="15"/>
      <c r="C50" s="15"/>
      <c r="D50" s="15"/>
      <c r="E50" s="16"/>
      <c r="F50" s="16"/>
      <c r="G50" s="15"/>
      <c r="H50" s="15" t="s">
        <v>672</v>
      </c>
      <c r="I50" s="15">
        <v>8.5661000000000005</v>
      </c>
      <c r="J50" s="17">
        <v>759</v>
      </c>
      <c r="K50" s="17">
        <f t="shared" si="10"/>
        <v>6501.6699000000008</v>
      </c>
      <c r="L50" s="15"/>
      <c r="M50" s="15"/>
      <c r="N50" s="15"/>
      <c r="O50" s="15"/>
      <c r="P50" s="17"/>
      <c r="Q50" s="17"/>
      <c r="R50" s="15"/>
      <c r="S50" s="15"/>
      <c r="T50" s="15" t="s">
        <v>672</v>
      </c>
      <c r="U50" s="15">
        <v>3.0855999999999999</v>
      </c>
      <c r="V50" s="17">
        <v>96.97</v>
      </c>
      <c r="W50" s="17">
        <f t="shared" si="11"/>
        <v>299.21063199999998</v>
      </c>
      <c r="X50" s="17"/>
      <c r="Y50" s="17"/>
      <c r="Z50" s="16"/>
      <c r="AA50" s="16"/>
      <c r="AB50" s="16"/>
    </row>
    <row r="51" spans="1:28" s="20" customFormat="1" x14ac:dyDescent="0.25">
      <c r="A51" s="15"/>
      <c r="B51" s="15"/>
      <c r="C51" s="15"/>
      <c r="D51" s="15"/>
      <c r="E51" s="16"/>
      <c r="F51" s="16"/>
      <c r="G51" s="15"/>
      <c r="H51" s="15"/>
      <c r="I51" s="15">
        <f>SUM(I44:I50)</f>
        <v>120.49029999999999</v>
      </c>
      <c r="J51" s="17"/>
      <c r="K51" s="17">
        <f>SUM(K44:K50)</f>
        <v>124950.30979999999</v>
      </c>
      <c r="L51" s="15"/>
      <c r="M51" s="15"/>
      <c r="N51" s="15"/>
      <c r="O51" s="15"/>
      <c r="P51" s="17"/>
      <c r="Q51" s="17"/>
      <c r="R51" s="15"/>
      <c r="S51" s="15"/>
      <c r="T51" s="15"/>
      <c r="U51" s="15">
        <f>SUM(U44:U50)</f>
        <v>39.509699999999995</v>
      </c>
      <c r="V51" s="17"/>
      <c r="W51" s="17">
        <f>SUM(W44:W50)</f>
        <v>3831.2556089999998</v>
      </c>
      <c r="X51" s="17"/>
      <c r="Y51" s="17">
        <f>K51+W51</f>
        <v>128781.56540899999</v>
      </c>
      <c r="Z51" s="16">
        <v>128800</v>
      </c>
      <c r="AA51" s="16">
        <v>125100</v>
      </c>
      <c r="AB51" s="16">
        <f>Z51-AA51</f>
        <v>3700</v>
      </c>
    </row>
    <row r="52" spans="1:28" s="20" customFormat="1" x14ac:dyDescent="0.25">
      <c r="A52" s="22"/>
      <c r="B52" s="22"/>
      <c r="C52" s="22"/>
      <c r="D52" s="22"/>
      <c r="E52" s="23"/>
      <c r="F52" s="23"/>
      <c r="G52" s="22"/>
      <c r="H52" s="22"/>
      <c r="I52" s="22"/>
      <c r="J52" s="24"/>
      <c r="K52" s="24"/>
      <c r="L52" s="22"/>
      <c r="M52" s="22"/>
      <c r="N52" s="22"/>
      <c r="O52" s="22"/>
      <c r="P52" s="24"/>
      <c r="Q52" s="24"/>
      <c r="R52" s="22"/>
      <c r="S52" s="22"/>
      <c r="T52" s="22"/>
      <c r="U52" s="22"/>
      <c r="V52" s="24"/>
      <c r="W52" s="24"/>
      <c r="X52" s="24"/>
      <c r="Y52" s="24"/>
      <c r="Z52" s="23"/>
      <c r="AA52" s="23"/>
      <c r="AB52" s="23"/>
    </row>
    <row r="53" spans="1:28" s="20" customFormat="1" x14ac:dyDescent="0.25">
      <c r="A53" s="15" t="s">
        <v>673</v>
      </c>
      <c r="B53" s="15" t="s">
        <v>674</v>
      </c>
      <c r="C53" s="15" t="s">
        <v>403</v>
      </c>
      <c r="D53" s="15">
        <v>80</v>
      </c>
      <c r="E53" s="16">
        <v>59500</v>
      </c>
      <c r="F53" s="16"/>
      <c r="G53" s="15">
        <v>76.811999999999998</v>
      </c>
      <c r="H53" s="15" t="s">
        <v>93</v>
      </c>
      <c r="I53" s="15">
        <v>17.6829</v>
      </c>
      <c r="J53" s="17">
        <v>1201</v>
      </c>
      <c r="K53" s="17">
        <f>I53*J53</f>
        <v>21237.162899999999</v>
      </c>
      <c r="L53" s="15"/>
      <c r="M53" s="15"/>
      <c r="N53" s="15"/>
      <c r="O53" s="15"/>
      <c r="P53" s="17"/>
      <c r="Q53" s="17"/>
      <c r="R53" s="15"/>
      <c r="S53" s="15">
        <v>3.1880000000000002</v>
      </c>
      <c r="T53" s="15" t="s">
        <v>93</v>
      </c>
      <c r="U53" s="15">
        <v>0.45710000000000001</v>
      </c>
      <c r="V53" s="17">
        <v>96.97</v>
      </c>
      <c r="W53" s="17">
        <f>U53*V53</f>
        <v>44.324987</v>
      </c>
      <c r="X53" s="17"/>
      <c r="Y53" s="17"/>
      <c r="Z53" s="16"/>
      <c r="AA53" s="16"/>
      <c r="AB53" s="16"/>
    </row>
    <row r="54" spans="1:28" s="20" customFormat="1" x14ac:dyDescent="0.25">
      <c r="A54" s="15"/>
      <c r="B54" s="15" t="s">
        <v>675</v>
      </c>
      <c r="C54" s="15"/>
      <c r="D54" s="15"/>
      <c r="E54" s="16"/>
      <c r="F54" s="16"/>
      <c r="G54" s="15"/>
      <c r="H54" s="15" t="s">
        <v>97</v>
      </c>
      <c r="I54" s="15">
        <v>5.1822999999999997</v>
      </c>
      <c r="J54" s="17">
        <v>897</v>
      </c>
      <c r="K54" s="17">
        <f t="shared" ref="K54:K59" si="12">I54*J54</f>
        <v>4648.5230999999994</v>
      </c>
      <c r="L54" s="15"/>
      <c r="M54" s="15"/>
      <c r="N54" s="15"/>
      <c r="O54" s="15"/>
      <c r="P54" s="17"/>
      <c r="Q54" s="17"/>
      <c r="R54" s="15"/>
      <c r="S54" s="15"/>
      <c r="T54" s="15" t="s">
        <v>100</v>
      </c>
      <c r="U54" s="15">
        <v>1.7277</v>
      </c>
      <c r="V54" s="17">
        <v>96.97</v>
      </c>
      <c r="W54" s="17">
        <f t="shared" ref="W54:W57" si="13">U54*V54</f>
        <v>167.53506899999999</v>
      </c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 t="s">
        <v>100</v>
      </c>
      <c r="I55" s="15">
        <v>23.943899999999999</v>
      </c>
      <c r="J55" s="17">
        <v>1159</v>
      </c>
      <c r="K55" s="17">
        <f t="shared" si="12"/>
        <v>27750.980100000001</v>
      </c>
      <c r="L55" s="15"/>
      <c r="M55" s="15"/>
      <c r="N55" s="15"/>
      <c r="O55" s="15"/>
      <c r="P55" s="17"/>
      <c r="Q55" s="17"/>
      <c r="R55" s="15"/>
      <c r="S55" s="15"/>
      <c r="T55" s="15" t="s">
        <v>165</v>
      </c>
      <c r="U55" s="15">
        <v>4.8899999999999999E-2</v>
      </c>
      <c r="V55" s="17">
        <v>96.97</v>
      </c>
      <c r="W55" s="17">
        <f t="shared" si="13"/>
        <v>4.7418329999999997</v>
      </c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 t="s">
        <v>165</v>
      </c>
      <c r="I56" s="15">
        <v>3.4099999999999998E-2</v>
      </c>
      <c r="J56" s="17">
        <v>621</v>
      </c>
      <c r="K56" s="17">
        <f t="shared" si="12"/>
        <v>21.176099999999998</v>
      </c>
      <c r="L56" s="15"/>
      <c r="M56" s="15"/>
      <c r="N56" s="15"/>
      <c r="O56" s="15"/>
      <c r="P56" s="17"/>
      <c r="Q56" s="17"/>
      <c r="R56" s="15"/>
      <c r="S56" s="15"/>
      <c r="T56" s="15" t="s">
        <v>59</v>
      </c>
      <c r="U56" s="15">
        <v>0.49309999999999998</v>
      </c>
      <c r="V56" s="17">
        <v>96.97</v>
      </c>
      <c r="W56" s="17">
        <f t="shared" si="13"/>
        <v>47.815906999999996</v>
      </c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 t="s">
        <v>31</v>
      </c>
      <c r="I57" s="15">
        <v>0.44240000000000002</v>
      </c>
      <c r="J57" s="17">
        <v>787</v>
      </c>
      <c r="K57" s="17">
        <f t="shared" si="12"/>
        <v>348.16880000000003</v>
      </c>
      <c r="L57" s="15"/>
      <c r="M57" s="15"/>
      <c r="N57" s="15"/>
      <c r="O57" s="15"/>
      <c r="P57" s="17"/>
      <c r="Q57" s="17"/>
      <c r="R57" s="15"/>
      <c r="S57" s="15"/>
      <c r="T57" s="15" t="s">
        <v>399</v>
      </c>
      <c r="U57" s="15">
        <v>0.4612</v>
      </c>
      <c r="V57" s="17">
        <v>96.97</v>
      </c>
      <c r="W57" s="17">
        <f t="shared" si="13"/>
        <v>44.722563999999998</v>
      </c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 t="s">
        <v>59</v>
      </c>
      <c r="I58" s="15">
        <v>8.8522999999999996</v>
      </c>
      <c r="J58" s="17">
        <v>718</v>
      </c>
      <c r="K58" s="17">
        <f t="shared" si="12"/>
        <v>6355.9513999999999</v>
      </c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 t="s">
        <v>399</v>
      </c>
      <c r="I59" s="15">
        <v>20.674099999999999</v>
      </c>
      <c r="J59" s="17">
        <v>1008</v>
      </c>
      <c r="K59" s="17">
        <f t="shared" si="12"/>
        <v>20839.4928</v>
      </c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>
        <f>SUM(I53:I59)</f>
        <v>76.811999999999998</v>
      </c>
      <c r="J60" s="17"/>
      <c r="K60" s="17">
        <f>SUM(K53:K59)</f>
        <v>81201.455199999997</v>
      </c>
      <c r="L60" s="15"/>
      <c r="M60" s="15"/>
      <c r="N60" s="15"/>
      <c r="O60" s="15"/>
      <c r="P60" s="17"/>
      <c r="Q60" s="17"/>
      <c r="R60" s="15"/>
      <c r="S60" s="15"/>
      <c r="T60" s="15"/>
      <c r="U60" s="15">
        <f>SUM(U53:U57)</f>
        <v>3.1880000000000002</v>
      </c>
      <c r="V60" s="17"/>
      <c r="W60" s="17">
        <f>SUM(W53:W57)</f>
        <v>309.14035999999993</v>
      </c>
      <c r="X60" s="17"/>
      <c r="Y60" s="17">
        <f>K60+W60</f>
        <v>81510.595560000002</v>
      </c>
      <c r="Z60" s="16">
        <v>81500</v>
      </c>
      <c r="AA60" s="16">
        <v>59500</v>
      </c>
      <c r="AB60" s="16">
        <f>Z60-AA60</f>
        <v>22000</v>
      </c>
    </row>
    <row r="61" spans="1:28" s="20" customFormat="1" x14ac:dyDescent="0.25">
      <c r="A61" s="22"/>
      <c r="B61" s="22"/>
      <c r="C61" s="22"/>
      <c r="D61" s="22"/>
      <c r="E61" s="23"/>
      <c r="F61" s="23"/>
      <c r="G61" s="22"/>
      <c r="H61" s="22"/>
      <c r="I61" s="22"/>
      <c r="J61" s="24"/>
      <c r="K61" s="24"/>
      <c r="L61" s="22"/>
      <c r="M61" s="22"/>
      <c r="N61" s="22"/>
      <c r="O61" s="22"/>
      <c r="P61" s="24"/>
      <c r="Q61" s="24"/>
      <c r="R61" s="22"/>
      <c r="S61" s="22"/>
      <c r="T61" s="22"/>
      <c r="U61" s="22"/>
      <c r="V61" s="24"/>
      <c r="W61" s="24"/>
      <c r="X61" s="24"/>
      <c r="Y61" s="24"/>
      <c r="Z61" s="23"/>
      <c r="AA61" s="23"/>
      <c r="AB61" s="23"/>
    </row>
    <row r="62" spans="1:28" s="20" customFormat="1" x14ac:dyDescent="0.25">
      <c r="A62" s="15" t="s">
        <v>676</v>
      </c>
      <c r="B62" s="15" t="s">
        <v>636</v>
      </c>
      <c r="C62" s="15" t="s">
        <v>403</v>
      </c>
      <c r="D62" s="15">
        <v>64.930000000000007</v>
      </c>
      <c r="E62" s="16">
        <v>50300</v>
      </c>
      <c r="F62" s="16"/>
      <c r="G62" s="15">
        <v>52.567700000000002</v>
      </c>
      <c r="H62" s="15" t="s">
        <v>93</v>
      </c>
      <c r="I62" s="15">
        <v>2.2940999999999998</v>
      </c>
      <c r="J62" s="17">
        <v>1201</v>
      </c>
      <c r="K62" s="17">
        <f>I62*J62</f>
        <v>2755.2140999999997</v>
      </c>
      <c r="L62" s="15"/>
      <c r="M62" s="15"/>
      <c r="N62" s="15"/>
      <c r="O62" s="15"/>
      <c r="P62" s="17"/>
      <c r="Q62" s="17"/>
      <c r="R62" s="15"/>
      <c r="S62" s="15">
        <v>12.362299999999999</v>
      </c>
      <c r="T62" s="15" t="s">
        <v>93</v>
      </c>
      <c r="U62" s="15">
        <v>0.53979999999999995</v>
      </c>
      <c r="V62" s="17">
        <v>96.97</v>
      </c>
      <c r="W62" s="17">
        <f>U62*V62</f>
        <v>52.344405999999992</v>
      </c>
      <c r="X62" s="17"/>
      <c r="Y62" s="17"/>
      <c r="Z62" s="16"/>
      <c r="AA62" s="16"/>
      <c r="AB62" s="16"/>
    </row>
    <row r="63" spans="1:28" s="20" customFormat="1" x14ac:dyDescent="0.25">
      <c r="A63" s="15"/>
      <c r="B63" s="15" t="s">
        <v>675</v>
      </c>
      <c r="C63" s="15"/>
      <c r="D63" s="15"/>
      <c r="E63" s="16"/>
      <c r="F63" s="16"/>
      <c r="G63" s="15"/>
      <c r="H63" s="15" t="s">
        <v>100</v>
      </c>
      <c r="I63" s="15">
        <v>28.4344</v>
      </c>
      <c r="J63" s="17">
        <v>1159</v>
      </c>
      <c r="K63" s="17">
        <f t="shared" ref="K63:K68" si="14">I63*J63</f>
        <v>32955.469599999997</v>
      </c>
      <c r="L63" s="15"/>
      <c r="M63" s="15"/>
      <c r="N63" s="15"/>
      <c r="O63" s="15"/>
      <c r="P63" s="17"/>
      <c r="Q63" s="17"/>
      <c r="R63" s="15"/>
      <c r="S63" s="15"/>
      <c r="T63" s="15" t="s">
        <v>100</v>
      </c>
      <c r="U63" s="15">
        <v>3.4719000000000002</v>
      </c>
      <c r="V63" s="17">
        <v>96.97</v>
      </c>
      <c r="W63" s="17">
        <f t="shared" ref="W63:W66" si="15">U63*V63</f>
        <v>336.670143</v>
      </c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 t="s">
        <v>18</v>
      </c>
      <c r="I64" s="15">
        <v>5.3689</v>
      </c>
      <c r="J64" s="17">
        <v>1201</v>
      </c>
      <c r="K64" s="17">
        <f t="shared" si="14"/>
        <v>6448.0488999999998</v>
      </c>
      <c r="L64" s="15"/>
      <c r="M64" s="15"/>
      <c r="N64" s="15"/>
      <c r="O64" s="15"/>
      <c r="P64" s="17"/>
      <c r="Q64" s="17"/>
      <c r="R64" s="15"/>
      <c r="S64" s="15"/>
      <c r="T64" s="15" t="s">
        <v>18</v>
      </c>
      <c r="U64" s="15">
        <v>3.3546</v>
      </c>
      <c r="V64" s="17">
        <v>96.97</v>
      </c>
      <c r="W64" s="17">
        <f t="shared" si="15"/>
        <v>325.29556200000002</v>
      </c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 t="s">
        <v>115</v>
      </c>
      <c r="I65" s="15">
        <v>8.2782</v>
      </c>
      <c r="J65" s="17">
        <v>980</v>
      </c>
      <c r="K65" s="17">
        <f t="shared" si="14"/>
        <v>8112.6360000000004</v>
      </c>
      <c r="L65" s="15"/>
      <c r="M65" s="15"/>
      <c r="N65" s="15"/>
      <c r="O65" s="15"/>
      <c r="P65" s="17"/>
      <c r="Q65" s="17"/>
      <c r="R65" s="15"/>
      <c r="S65" s="15"/>
      <c r="T65" s="15" t="s">
        <v>115</v>
      </c>
      <c r="U65" s="15">
        <v>1.4669000000000001</v>
      </c>
      <c r="V65" s="17">
        <v>96.97</v>
      </c>
      <c r="W65" s="17">
        <f t="shared" si="15"/>
        <v>142.245293</v>
      </c>
      <c r="X65" s="17"/>
      <c r="Y65" s="17"/>
      <c r="Z65" s="16"/>
      <c r="AA65" s="16"/>
      <c r="AB65" s="16"/>
    </row>
    <row r="66" spans="1:28" s="20" customFormat="1" x14ac:dyDescent="0.25">
      <c r="A66" s="15"/>
      <c r="B66" s="15"/>
      <c r="C66" s="15"/>
      <c r="D66" s="15"/>
      <c r="E66" s="16"/>
      <c r="F66" s="16"/>
      <c r="G66" s="15"/>
      <c r="H66" s="15" t="s">
        <v>31</v>
      </c>
      <c r="I66" s="15">
        <v>6.2331000000000003</v>
      </c>
      <c r="J66" s="17">
        <v>787</v>
      </c>
      <c r="K66" s="17">
        <f t="shared" si="14"/>
        <v>4905.4497000000001</v>
      </c>
      <c r="L66" s="15"/>
      <c r="M66" s="15"/>
      <c r="N66" s="15"/>
      <c r="O66" s="15"/>
      <c r="P66" s="17"/>
      <c r="Q66" s="17"/>
      <c r="R66" s="15"/>
      <c r="S66" s="15"/>
      <c r="T66" s="15" t="s">
        <v>31</v>
      </c>
      <c r="U66" s="15">
        <v>3.5291000000000001</v>
      </c>
      <c r="V66" s="17">
        <v>96.97</v>
      </c>
      <c r="W66" s="17">
        <f t="shared" si="15"/>
        <v>342.21682700000002</v>
      </c>
      <c r="X66" s="17"/>
      <c r="Y66" s="17"/>
      <c r="Z66" s="16"/>
      <c r="AA66" s="16"/>
      <c r="AB66" s="16"/>
    </row>
    <row r="67" spans="1:28" s="20" customFormat="1" x14ac:dyDescent="0.25">
      <c r="A67" s="15"/>
      <c r="B67" s="15"/>
      <c r="C67" s="15"/>
      <c r="D67" s="15"/>
      <c r="E67" s="16"/>
      <c r="F67" s="16"/>
      <c r="G67" s="15"/>
      <c r="H67" s="15" t="s">
        <v>59</v>
      </c>
      <c r="I67" s="15">
        <v>0.11459999999999999</v>
      </c>
      <c r="J67" s="17">
        <v>718</v>
      </c>
      <c r="K67" s="17">
        <f t="shared" si="14"/>
        <v>82.282799999999995</v>
      </c>
      <c r="L67" s="15"/>
      <c r="M67" s="15"/>
      <c r="N67" s="15"/>
      <c r="O67" s="15"/>
      <c r="P67" s="17"/>
      <c r="Q67" s="17"/>
      <c r="R67" s="15"/>
      <c r="S67" s="15"/>
      <c r="T67" s="15"/>
      <c r="U67" s="15"/>
      <c r="V67" s="17"/>
      <c r="W67" s="17"/>
      <c r="X67" s="17"/>
      <c r="Y67" s="17"/>
      <c r="Z67" s="16"/>
      <c r="AA67" s="16"/>
      <c r="AB67" s="16"/>
    </row>
    <row r="68" spans="1:28" s="20" customFormat="1" x14ac:dyDescent="0.25">
      <c r="A68" s="15"/>
      <c r="B68" s="15"/>
      <c r="C68" s="15"/>
      <c r="D68" s="15"/>
      <c r="E68" s="16"/>
      <c r="F68" s="16"/>
      <c r="G68" s="15"/>
      <c r="H68" s="15" t="s">
        <v>399</v>
      </c>
      <c r="I68" s="15">
        <v>1.8444</v>
      </c>
      <c r="J68" s="17">
        <v>1008</v>
      </c>
      <c r="K68" s="17">
        <f t="shared" si="14"/>
        <v>1859.1552000000001</v>
      </c>
      <c r="L68" s="15"/>
      <c r="M68" s="15"/>
      <c r="N68" s="15"/>
      <c r="O68" s="15"/>
      <c r="P68" s="17"/>
      <c r="Q68" s="17"/>
      <c r="R68" s="15"/>
      <c r="S68" s="15"/>
      <c r="T68" s="15"/>
      <c r="U68" s="15"/>
      <c r="V68" s="17"/>
      <c r="W68" s="17"/>
      <c r="X68" s="17"/>
      <c r="Y68" s="17"/>
      <c r="Z68" s="16"/>
      <c r="AA68" s="16"/>
      <c r="AB68" s="16"/>
    </row>
    <row r="69" spans="1:28" s="20" customFormat="1" x14ac:dyDescent="0.25">
      <c r="A69" s="15"/>
      <c r="B69" s="15"/>
      <c r="C69" s="15"/>
      <c r="D69" s="15"/>
      <c r="E69" s="16"/>
      <c r="F69" s="16"/>
      <c r="G69" s="15"/>
      <c r="H69" s="15"/>
      <c r="I69" s="15">
        <f>SUM(I62:I68)</f>
        <v>52.567700000000002</v>
      </c>
      <c r="J69" s="17"/>
      <c r="K69" s="17">
        <f>SUM(K62:K68)</f>
        <v>57118.256299999994</v>
      </c>
      <c r="L69" s="15"/>
      <c r="M69" s="15"/>
      <c r="N69" s="15"/>
      <c r="O69" s="15"/>
      <c r="P69" s="17"/>
      <c r="Q69" s="17"/>
      <c r="R69" s="15"/>
      <c r="S69" s="15"/>
      <c r="T69" s="15"/>
      <c r="U69" s="15">
        <f>SUM(U62:U66)</f>
        <v>12.362300000000001</v>
      </c>
      <c r="V69" s="17"/>
      <c r="W69" s="17">
        <f>SUM(W62:W66)</f>
        <v>1198.7722309999999</v>
      </c>
      <c r="X69" s="17"/>
      <c r="Y69" s="17">
        <f>K69+W69</f>
        <v>58317.028530999996</v>
      </c>
      <c r="Z69" s="16">
        <v>58300</v>
      </c>
      <c r="AA69" s="16">
        <v>50300</v>
      </c>
      <c r="AB69" s="16">
        <f>Z69-AA69</f>
        <v>8000</v>
      </c>
    </row>
    <row r="70" spans="1:28" s="20" customFormat="1" x14ac:dyDescent="0.25">
      <c r="A70" s="22"/>
      <c r="B70" s="22"/>
      <c r="C70" s="22"/>
      <c r="D70" s="22"/>
      <c r="E70" s="23"/>
      <c r="F70" s="23"/>
      <c r="G70" s="22"/>
      <c r="H70" s="22"/>
      <c r="I70" s="22"/>
      <c r="J70" s="24"/>
      <c r="K70" s="24"/>
      <c r="L70" s="22"/>
      <c r="M70" s="22"/>
      <c r="N70" s="22"/>
      <c r="O70" s="22"/>
      <c r="P70" s="24"/>
      <c r="Q70" s="24"/>
      <c r="R70" s="22"/>
      <c r="S70" s="22"/>
      <c r="T70" s="22"/>
      <c r="U70" s="22"/>
      <c r="V70" s="24"/>
      <c r="W70" s="24"/>
      <c r="X70" s="24"/>
      <c r="Y70" s="24"/>
      <c r="Z70" s="23"/>
      <c r="AA70" s="23"/>
      <c r="AB70" s="23"/>
    </row>
    <row r="71" spans="1:28" x14ac:dyDescent="0.25">
      <c r="A71" s="3" t="s">
        <v>677</v>
      </c>
      <c r="B71" s="3" t="s">
        <v>678</v>
      </c>
      <c r="C71" s="3" t="s">
        <v>403</v>
      </c>
      <c r="D71" s="3">
        <v>131.37</v>
      </c>
      <c r="E71" s="12">
        <v>74800</v>
      </c>
      <c r="F71" s="12"/>
      <c r="G71" s="3">
        <v>105.28749999999999</v>
      </c>
      <c r="H71" s="3" t="s">
        <v>115</v>
      </c>
      <c r="I71" s="3">
        <v>0.83989999999999998</v>
      </c>
      <c r="J71" s="7">
        <v>980</v>
      </c>
      <c r="K71" s="17">
        <f>I71*J71</f>
        <v>823.10199999999998</v>
      </c>
      <c r="L71" s="3"/>
      <c r="M71" s="3">
        <v>4.4078999999999997</v>
      </c>
      <c r="N71" s="3" t="s">
        <v>165</v>
      </c>
      <c r="O71" s="3">
        <v>1.1337999999999999</v>
      </c>
      <c r="P71" s="7">
        <v>196</v>
      </c>
      <c r="Q71" s="7">
        <f>O71*P71</f>
        <v>222.22479999999999</v>
      </c>
      <c r="R71" s="3"/>
      <c r="S71" s="3">
        <v>21.674600000000002</v>
      </c>
      <c r="T71" s="3" t="s">
        <v>115</v>
      </c>
      <c r="U71" s="3">
        <v>9.8299999999999998E-2</v>
      </c>
      <c r="V71" s="17">
        <v>96.97</v>
      </c>
      <c r="W71" s="17">
        <f>U71*V71</f>
        <v>9.5321509999999989</v>
      </c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 t="s">
        <v>165</v>
      </c>
      <c r="I72" s="3">
        <v>19.272400000000001</v>
      </c>
      <c r="J72" s="7">
        <v>621</v>
      </c>
      <c r="K72" s="17">
        <f t="shared" ref="K72:K79" si="16">I72*J72</f>
        <v>11968.160400000001</v>
      </c>
      <c r="L72" s="3"/>
      <c r="M72" s="3"/>
      <c r="N72" s="3" t="s">
        <v>59</v>
      </c>
      <c r="O72" s="3">
        <v>2.0565000000000002</v>
      </c>
      <c r="P72" s="7">
        <v>196</v>
      </c>
      <c r="Q72" s="7">
        <f t="shared" ref="Q72:Q74" si="17">O72*P72</f>
        <v>403.07400000000007</v>
      </c>
      <c r="R72" s="3"/>
      <c r="S72" s="3"/>
      <c r="T72" s="3" t="s">
        <v>165</v>
      </c>
      <c r="U72" s="3">
        <v>3.5539000000000001</v>
      </c>
      <c r="V72" s="17">
        <v>96.97</v>
      </c>
      <c r="W72" s="17">
        <f t="shared" ref="W72:W79" si="18">U72*V72</f>
        <v>344.62168300000002</v>
      </c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 t="s">
        <v>40</v>
      </c>
      <c r="I73" s="3">
        <v>9.4040999999999997</v>
      </c>
      <c r="J73" s="7">
        <v>552</v>
      </c>
      <c r="K73" s="17">
        <f t="shared" si="16"/>
        <v>5191.0631999999996</v>
      </c>
      <c r="L73" s="3"/>
      <c r="M73" s="3"/>
      <c r="N73" s="3" t="s">
        <v>679</v>
      </c>
      <c r="O73" s="3">
        <v>1.5599999999999999E-2</v>
      </c>
      <c r="P73" s="7">
        <v>196</v>
      </c>
      <c r="Q73" s="7">
        <f t="shared" si="17"/>
        <v>3.0575999999999999</v>
      </c>
      <c r="R73" s="3"/>
      <c r="S73" s="3"/>
      <c r="T73" s="3" t="s">
        <v>40</v>
      </c>
      <c r="U73" s="3">
        <v>1.5952</v>
      </c>
      <c r="V73" s="17">
        <v>96.97</v>
      </c>
      <c r="W73" s="17">
        <f t="shared" si="18"/>
        <v>154.686544</v>
      </c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 t="s">
        <v>31</v>
      </c>
      <c r="I74" s="3">
        <v>12.561400000000001</v>
      </c>
      <c r="J74" s="7">
        <v>787</v>
      </c>
      <c r="K74" s="17">
        <f t="shared" si="16"/>
        <v>9885.8217999999997</v>
      </c>
      <c r="L74" s="3"/>
      <c r="M74" s="3"/>
      <c r="N74" s="3" t="s">
        <v>241</v>
      </c>
      <c r="O74" s="3">
        <v>1.202</v>
      </c>
      <c r="P74" s="7">
        <v>196</v>
      </c>
      <c r="Q74" s="7">
        <f t="shared" si="17"/>
        <v>235.59199999999998</v>
      </c>
      <c r="R74" s="3"/>
      <c r="S74" s="3"/>
      <c r="T74" s="3" t="s">
        <v>31</v>
      </c>
      <c r="U74" s="3">
        <v>2.6082999999999998</v>
      </c>
      <c r="V74" s="17">
        <v>96.97</v>
      </c>
      <c r="W74" s="17">
        <f t="shared" si="18"/>
        <v>252.92685099999997</v>
      </c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 t="s">
        <v>59</v>
      </c>
      <c r="I75" s="3">
        <v>36.970399999999998</v>
      </c>
      <c r="J75" s="7">
        <v>718</v>
      </c>
      <c r="K75" s="17">
        <f t="shared" si="16"/>
        <v>26544.747199999998</v>
      </c>
      <c r="L75" s="3"/>
      <c r="M75" s="3"/>
      <c r="N75" s="3"/>
      <c r="O75" s="3"/>
      <c r="P75" s="7"/>
      <c r="Q75" s="7"/>
      <c r="R75" s="3"/>
      <c r="S75" s="3"/>
      <c r="T75" s="3" t="s">
        <v>59</v>
      </c>
      <c r="U75" s="3">
        <v>6.0507</v>
      </c>
      <c r="V75" s="17">
        <v>96.97</v>
      </c>
      <c r="W75" s="17">
        <f t="shared" si="18"/>
        <v>586.73637899999994</v>
      </c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 t="s">
        <v>275</v>
      </c>
      <c r="I76" s="3">
        <v>1.1758999999999999</v>
      </c>
      <c r="J76" s="7">
        <v>718</v>
      </c>
      <c r="K76" s="17">
        <f t="shared" si="16"/>
        <v>844.2962</v>
      </c>
      <c r="L76" s="3"/>
      <c r="M76" s="3"/>
      <c r="N76" s="3"/>
      <c r="O76" s="3"/>
      <c r="P76" s="7"/>
      <c r="Q76" s="7"/>
      <c r="R76" s="3"/>
      <c r="S76" s="3"/>
      <c r="T76" s="3" t="s">
        <v>275</v>
      </c>
      <c r="U76" s="3">
        <v>0.1943</v>
      </c>
      <c r="V76" s="17">
        <v>96.97</v>
      </c>
      <c r="W76" s="17">
        <f t="shared" si="18"/>
        <v>18.841270999999999</v>
      </c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 t="s">
        <v>33</v>
      </c>
      <c r="I77" s="3">
        <v>9.1884999999999994</v>
      </c>
      <c r="J77" s="7">
        <v>994</v>
      </c>
      <c r="K77" s="17">
        <f t="shared" si="16"/>
        <v>9133.3689999999988</v>
      </c>
      <c r="L77" s="3"/>
      <c r="M77" s="3"/>
      <c r="N77" s="3"/>
      <c r="O77" s="3"/>
      <c r="P77" s="7"/>
      <c r="Q77" s="7"/>
      <c r="R77" s="3"/>
      <c r="S77" s="3"/>
      <c r="T77" s="3" t="s">
        <v>33</v>
      </c>
      <c r="U77" s="3">
        <v>3.1395</v>
      </c>
      <c r="V77" s="17">
        <v>96.97</v>
      </c>
      <c r="W77" s="17">
        <f t="shared" si="18"/>
        <v>304.43731500000001</v>
      </c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 t="s">
        <v>109</v>
      </c>
      <c r="I78" s="3">
        <v>2.1175000000000002</v>
      </c>
      <c r="J78" s="7">
        <v>1297</v>
      </c>
      <c r="K78" s="17">
        <f t="shared" si="16"/>
        <v>2746.3975</v>
      </c>
      <c r="L78" s="3"/>
      <c r="M78" s="3"/>
      <c r="N78" s="3"/>
      <c r="O78" s="3"/>
      <c r="P78" s="7"/>
      <c r="Q78" s="7"/>
      <c r="R78" s="3"/>
      <c r="S78" s="3"/>
      <c r="T78" s="3" t="s">
        <v>109</v>
      </c>
      <c r="U78" s="3">
        <v>0.73809999999999998</v>
      </c>
      <c r="V78" s="17">
        <v>96.97</v>
      </c>
      <c r="W78" s="17">
        <f t="shared" si="18"/>
        <v>71.573556999999994</v>
      </c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 t="s">
        <v>241</v>
      </c>
      <c r="I79" s="3">
        <v>13.757400000000001</v>
      </c>
      <c r="J79" s="7">
        <v>345</v>
      </c>
      <c r="K79" s="17">
        <f t="shared" si="16"/>
        <v>4746.3029999999999</v>
      </c>
      <c r="L79" s="3"/>
      <c r="M79" s="3"/>
      <c r="N79" s="3"/>
      <c r="O79" s="3"/>
      <c r="P79" s="7"/>
      <c r="Q79" s="7"/>
      <c r="R79" s="3"/>
      <c r="S79" s="3"/>
      <c r="T79" s="3" t="s">
        <v>241</v>
      </c>
      <c r="U79" s="3">
        <v>3.6962999999999999</v>
      </c>
      <c r="V79" s="17">
        <v>96.97</v>
      </c>
      <c r="W79" s="17">
        <f t="shared" si="18"/>
        <v>358.43021099999999</v>
      </c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>
        <f>SUM(I71:I79)</f>
        <v>105.28750000000002</v>
      </c>
      <c r="J80" s="7"/>
      <c r="K80" s="17">
        <f>SUM(K71:K79)</f>
        <v>71883.260299999994</v>
      </c>
      <c r="L80" s="3"/>
      <c r="M80" s="3"/>
      <c r="N80" s="3"/>
      <c r="O80" s="3">
        <f>SUM(O71:O74)</f>
        <v>4.4078999999999997</v>
      </c>
      <c r="P80" s="7"/>
      <c r="Q80" s="7">
        <f>SUM(Q71:Q74)</f>
        <v>863.94839999999999</v>
      </c>
      <c r="R80" s="3"/>
      <c r="S80" s="3"/>
      <c r="T80" s="3"/>
      <c r="U80" s="3">
        <f>SUM(U71:U79)</f>
        <v>21.674600000000002</v>
      </c>
      <c r="V80" s="7"/>
      <c r="W80" s="7">
        <f>SUM(W71:W79)</f>
        <v>2101.7859619999999</v>
      </c>
      <c r="X80" s="7"/>
      <c r="Y80" s="7">
        <f>K80+Q80+W80</f>
        <v>74848.994661999983</v>
      </c>
      <c r="Z80" s="12">
        <v>74800</v>
      </c>
      <c r="AA80" s="12">
        <v>74800</v>
      </c>
      <c r="AB80" s="12">
        <f>Z80-AA80</f>
        <v>0</v>
      </c>
    </row>
    <row r="81" spans="1:28" x14ac:dyDescent="0.25">
      <c r="A81" s="29"/>
      <c r="B81" s="29"/>
      <c r="C81" s="29"/>
      <c r="D81" s="29"/>
      <c r="E81" s="33"/>
      <c r="F81" s="33"/>
      <c r="G81" s="29"/>
      <c r="H81" s="29"/>
      <c r="I81" s="29"/>
      <c r="J81" s="19"/>
      <c r="K81" s="24"/>
      <c r="L81" s="29"/>
      <c r="M81" s="29"/>
      <c r="N81" s="29"/>
      <c r="O81" s="29"/>
      <c r="P81" s="19"/>
      <c r="Q81" s="19"/>
      <c r="R81" s="29"/>
      <c r="S81" s="29"/>
      <c r="T81" s="29"/>
      <c r="U81" s="29"/>
      <c r="V81" s="19"/>
      <c r="W81" s="19"/>
      <c r="X81" s="19"/>
      <c r="Y81" s="19"/>
      <c r="Z81" s="33"/>
      <c r="AA81" s="33"/>
      <c r="AB81" s="33"/>
    </row>
    <row r="82" spans="1:28" x14ac:dyDescent="0.25">
      <c r="A82" s="3" t="s">
        <v>680</v>
      </c>
      <c r="B82" s="3" t="s">
        <v>681</v>
      </c>
      <c r="C82" s="3" t="s">
        <v>403</v>
      </c>
      <c r="D82" s="3">
        <v>151.76</v>
      </c>
      <c r="E82" s="12">
        <v>93000</v>
      </c>
      <c r="F82" s="12"/>
      <c r="G82" s="3">
        <v>125.8835</v>
      </c>
      <c r="H82" s="3" t="s">
        <v>93</v>
      </c>
      <c r="I82" s="3">
        <v>0.62470000000000003</v>
      </c>
      <c r="J82" s="7">
        <v>1201</v>
      </c>
      <c r="K82" s="17">
        <f>I82*J82</f>
        <v>750.26470000000006</v>
      </c>
      <c r="L82" s="3"/>
      <c r="M82" s="3"/>
      <c r="N82" s="3"/>
      <c r="O82" s="3"/>
      <c r="P82" s="7"/>
      <c r="Q82" s="7"/>
      <c r="R82" s="3"/>
      <c r="S82" s="3">
        <v>25.8765</v>
      </c>
      <c r="T82" s="3" t="s">
        <v>95</v>
      </c>
      <c r="U82" s="3">
        <v>3.4188000000000001</v>
      </c>
      <c r="V82" s="7">
        <v>96.97</v>
      </c>
      <c r="W82" s="7">
        <f>U82*V82</f>
        <v>331.52103599999998</v>
      </c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 t="s">
        <v>95</v>
      </c>
      <c r="I83" s="3">
        <v>6.8669000000000002</v>
      </c>
      <c r="J83" s="7">
        <v>704</v>
      </c>
      <c r="K83" s="17">
        <f t="shared" ref="K83:K93" si="19">I83*J83</f>
        <v>4834.2975999999999</v>
      </c>
      <c r="L83" s="3"/>
      <c r="M83" s="3"/>
      <c r="N83" s="3"/>
      <c r="O83" s="3"/>
      <c r="P83" s="7"/>
      <c r="Q83" s="7"/>
      <c r="R83" s="3"/>
      <c r="S83" s="3"/>
      <c r="T83" s="3" t="s">
        <v>122</v>
      </c>
      <c r="U83" s="3">
        <v>0.5504</v>
      </c>
      <c r="V83" s="7">
        <v>96.97</v>
      </c>
      <c r="W83" s="7">
        <f t="shared" ref="W83:W90" si="20">U83*V83</f>
        <v>53.372287999999998</v>
      </c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 t="s">
        <v>122</v>
      </c>
      <c r="I84" s="3">
        <v>0.77610000000000001</v>
      </c>
      <c r="J84" s="7">
        <v>1325</v>
      </c>
      <c r="K84" s="17">
        <f t="shared" si="19"/>
        <v>1028.3325</v>
      </c>
      <c r="L84" s="3"/>
      <c r="M84" s="3"/>
      <c r="N84" s="3"/>
      <c r="O84" s="3"/>
      <c r="P84" s="7"/>
      <c r="Q84" s="7"/>
      <c r="R84" s="3"/>
      <c r="S84" s="3"/>
      <c r="T84" s="3" t="s">
        <v>115</v>
      </c>
      <c r="U84" s="3">
        <v>0.10050000000000001</v>
      </c>
      <c r="V84" s="7">
        <v>96.97</v>
      </c>
      <c r="W84" s="7">
        <f t="shared" si="20"/>
        <v>9.7454850000000004</v>
      </c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 t="s">
        <v>115</v>
      </c>
      <c r="I85" s="3">
        <v>3.6962000000000002</v>
      </c>
      <c r="J85" s="7">
        <v>980</v>
      </c>
      <c r="K85" s="17">
        <f t="shared" si="19"/>
        <v>3622.2760000000003</v>
      </c>
      <c r="L85" s="3"/>
      <c r="M85" s="3"/>
      <c r="N85" s="3"/>
      <c r="O85" s="3"/>
      <c r="P85" s="7"/>
      <c r="Q85" s="7"/>
      <c r="R85" s="3"/>
      <c r="S85" s="3"/>
      <c r="T85" s="3" t="s">
        <v>165</v>
      </c>
      <c r="U85" s="3">
        <v>3.3664000000000001</v>
      </c>
      <c r="V85" s="7">
        <v>96.97</v>
      </c>
      <c r="W85" s="7">
        <f t="shared" si="20"/>
        <v>326.43980800000003</v>
      </c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 t="s">
        <v>165</v>
      </c>
      <c r="I86" s="3">
        <v>38.214599999999997</v>
      </c>
      <c r="J86" s="7">
        <v>621</v>
      </c>
      <c r="K86" s="17">
        <f t="shared" si="19"/>
        <v>23731.266599999999</v>
      </c>
      <c r="L86" s="3"/>
      <c r="M86" s="3"/>
      <c r="N86" s="3"/>
      <c r="O86" s="3"/>
      <c r="P86" s="7"/>
      <c r="Q86" s="7"/>
      <c r="R86" s="3"/>
      <c r="S86" s="3"/>
      <c r="T86" s="3" t="s">
        <v>31</v>
      </c>
      <c r="U86" s="3">
        <v>8.6964000000000006</v>
      </c>
      <c r="V86" s="7">
        <v>96.97</v>
      </c>
      <c r="W86" s="7">
        <f t="shared" si="20"/>
        <v>843.28990800000008</v>
      </c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 t="s">
        <v>40</v>
      </c>
      <c r="I87" s="3">
        <v>0.33439999999999998</v>
      </c>
      <c r="J87" s="7">
        <v>552</v>
      </c>
      <c r="K87" s="17">
        <f t="shared" si="19"/>
        <v>184.58879999999999</v>
      </c>
      <c r="L87" s="3"/>
      <c r="M87" s="3"/>
      <c r="N87" s="3"/>
      <c r="O87" s="3"/>
      <c r="P87" s="7"/>
      <c r="Q87" s="7"/>
      <c r="R87" s="3"/>
      <c r="S87" s="3"/>
      <c r="T87" s="3" t="s">
        <v>59</v>
      </c>
      <c r="U87" s="3">
        <v>3.8899999999999997E-2</v>
      </c>
      <c r="V87" s="7">
        <v>96.97</v>
      </c>
      <c r="W87" s="7">
        <f t="shared" si="20"/>
        <v>3.7721329999999997</v>
      </c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 t="s">
        <v>550</v>
      </c>
      <c r="I88" s="3">
        <v>8.2507999999999999</v>
      </c>
      <c r="J88" s="7">
        <v>497</v>
      </c>
      <c r="K88" s="17">
        <f t="shared" si="19"/>
        <v>4100.6476000000002</v>
      </c>
      <c r="L88" s="3"/>
      <c r="M88" s="3"/>
      <c r="N88" s="3"/>
      <c r="O88" s="3"/>
      <c r="P88" s="7"/>
      <c r="Q88" s="7"/>
      <c r="R88" s="3"/>
      <c r="S88" s="3"/>
      <c r="T88" s="3" t="s">
        <v>33</v>
      </c>
      <c r="U88" s="3">
        <v>0.23849999999999999</v>
      </c>
      <c r="V88" s="7">
        <v>96.97</v>
      </c>
      <c r="W88" s="7">
        <f t="shared" si="20"/>
        <v>23.127344999999998</v>
      </c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 t="s">
        <v>31</v>
      </c>
      <c r="I89" s="3">
        <v>26.714400000000001</v>
      </c>
      <c r="J89" s="7">
        <v>787</v>
      </c>
      <c r="K89" s="17">
        <f t="shared" si="19"/>
        <v>21024.232800000002</v>
      </c>
      <c r="L89" s="3"/>
      <c r="M89" s="3"/>
      <c r="N89" s="3"/>
      <c r="O89" s="3"/>
      <c r="P89" s="7"/>
      <c r="Q89" s="7"/>
      <c r="R89" s="3"/>
      <c r="S89" s="3"/>
      <c r="T89" s="3" t="s">
        <v>109</v>
      </c>
      <c r="U89" s="3">
        <v>1.5307999999999999</v>
      </c>
      <c r="V89" s="7">
        <v>96.97</v>
      </c>
      <c r="W89" s="7">
        <f t="shared" si="20"/>
        <v>148.441676</v>
      </c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 t="s">
        <v>274</v>
      </c>
      <c r="I90" s="3">
        <v>7.3000999999999996</v>
      </c>
      <c r="J90" s="7">
        <v>980</v>
      </c>
      <c r="K90" s="17">
        <f t="shared" si="19"/>
        <v>7154.098</v>
      </c>
      <c r="L90" s="3"/>
      <c r="M90" s="3"/>
      <c r="N90" s="3"/>
      <c r="O90" s="3"/>
      <c r="P90" s="7"/>
      <c r="Q90" s="7"/>
      <c r="R90" s="3"/>
      <c r="S90" s="3"/>
      <c r="T90" s="3" t="s">
        <v>241</v>
      </c>
      <c r="U90" s="3">
        <v>7.9358000000000004</v>
      </c>
      <c r="V90" s="7">
        <v>96.97</v>
      </c>
      <c r="W90" s="7">
        <f t="shared" si="20"/>
        <v>769.53452600000003</v>
      </c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 t="s">
        <v>59</v>
      </c>
      <c r="I91" s="3">
        <v>2.1760000000000002</v>
      </c>
      <c r="J91" s="7">
        <v>718</v>
      </c>
      <c r="K91" s="17">
        <f t="shared" si="19"/>
        <v>1562.3680000000002</v>
      </c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 t="s">
        <v>275</v>
      </c>
      <c r="I92" s="3">
        <v>23.283200000000001</v>
      </c>
      <c r="J92" s="7">
        <v>718</v>
      </c>
      <c r="K92" s="17">
        <f t="shared" si="19"/>
        <v>16717.337599999999</v>
      </c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 t="s">
        <v>241</v>
      </c>
      <c r="I93" s="3">
        <v>7.6460999999999997</v>
      </c>
      <c r="J93" s="7">
        <v>345</v>
      </c>
      <c r="K93" s="17">
        <f t="shared" si="19"/>
        <v>2637.9045000000001</v>
      </c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>
        <f>SUM(I82:I93)</f>
        <v>125.88350000000001</v>
      </c>
      <c r="J94" s="7"/>
      <c r="K94" s="7">
        <f>SUM(K82:K93)</f>
        <v>87347.614699999991</v>
      </c>
      <c r="L94" s="3"/>
      <c r="M94" s="3"/>
      <c r="N94" s="3"/>
      <c r="O94" s="3"/>
      <c r="P94" s="7"/>
      <c r="Q94" s="7"/>
      <c r="R94" s="3"/>
      <c r="S94" s="3"/>
      <c r="T94" s="3"/>
      <c r="U94" s="3">
        <f>SUM(U82:U90)</f>
        <v>25.8765</v>
      </c>
      <c r="V94" s="7"/>
      <c r="W94" s="7">
        <f>SUM(W82:W90)</f>
        <v>2509.244205</v>
      </c>
      <c r="X94" s="7"/>
      <c r="Y94" s="7">
        <f>K94+W94</f>
        <v>89856.858904999986</v>
      </c>
      <c r="Z94" s="12">
        <v>89900</v>
      </c>
      <c r="AA94" s="12">
        <v>93000</v>
      </c>
      <c r="AB94" s="12">
        <f>Z94-AA94</f>
        <v>-3100</v>
      </c>
    </row>
    <row r="95" spans="1:28" x14ac:dyDescent="0.25">
      <c r="A95" s="29"/>
      <c r="B95" s="29"/>
      <c r="C95" s="29"/>
      <c r="D95" s="29"/>
      <c r="E95" s="33"/>
      <c r="F95" s="33"/>
      <c r="G95" s="29"/>
      <c r="H95" s="29"/>
      <c r="I95" s="29"/>
      <c r="J95" s="19"/>
      <c r="K95" s="19"/>
      <c r="L95" s="29"/>
      <c r="M95" s="29"/>
      <c r="N95" s="29"/>
      <c r="O95" s="29"/>
      <c r="P95" s="19"/>
      <c r="Q95" s="19"/>
      <c r="R95" s="29"/>
      <c r="S95" s="29"/>
      <c r="T95" s="29"/>
      <c r="U95" s="29"/>
      <c r="V95" s="19"/>
      <c r="W95" s="19"/>
      <c r="X95" s="19"/>
      <c r="Y95" s="19"/>
      <c r="Z95" s="33"/>
      <c r="AA95" s="33"/>
      <c r="AB95" s="33"/>
    </row>
    <row r="96" spans="1:28" x14ac:dyDescent="0.25">
      <c r="A96" s="3" t="s">
        <v>682</v>
      </c>
      <c r="B96" s="3" t="s">
        <v>683</v>
      </c>
      <c r="C96" s="3" t="s">
        <v>403</v>
      </c>
      <c r="D96" s="3">
        <v>154.93</v>
      </c>
      <c r="E96" s="12">
        <v>136400</v>
      </c>
      <c r="F96" s="12"/>
      <c r="G96" s="3">
        <v>128.30189999999999</v>
      </c>
      <c r="H96" s="3" t="s">
        <v>93</v>
      </c>
      <c r="I96" s="3">
        <v>19.0776</v>
      </c>
      <c r="J96" s="7">
        <v>1201</v>
      </c>
      <c r="K96" s="7">
        <f>J96*I96</f>
        <v>22912.1976</v>
      </c>
      <c r="L96" s="3"/>
      <c r="M96" s="3"/>
      <c r="N96" s="3"/>
      <c r="O96" s="3"/>
      <c r="P96" s="7"/>
      <c r="Q96" s="7"/>
      <c r="R96" s="3"/>
      <c r="S96" s="3">
        <v>26.6281</v>
      </c>
      <c r="T96" s="3" t="s">
        <v>93</v>
      </c>
      <c r="U96" s="3">
        <v>2.2263999999999999</v>
      </c>
      <c r="V96" s="7">
        <v>96.97</v>
      </c>
      <c r="W96" s="7">
        <f>U96*V96</f>
        <v>215.89400799999999</v>
      </c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 t="s">
        <v>95</v>
      </c>
      <c r="I97" s="3">
        <v>11.917999999999999</v>
      </c>
      <c r="J97" s="7">
        <v>704</v>
      </c>
      <c r="K97" s="7">
        <f t="shared" ref="K97:K107" si="21">J97*I97</f>
        <v>8390.271999999999</v>
      </c>
      <c r="L97" s="3"/>
      <c r="M97" s="3"/>
      <c r="N97" s="3"/>
      <c r="O97" s="3"/>
      <c r="P97" s="7"/>
      <c r="Q97" s="7"/>
      <c r="R97" s="3"/>
      <c r="S97" s="3"/>
      <c r="T97" s="3" t="s">
        <v>95</v>
      </c>
      <c r="U97" s="3">
        <v>3.2789000000000001</v>
      </c>
      <c r="V97" s="7">
        <v>96.97</v>
      </c>
      <c r="W97" s="7">
        <f t="shared" ref="W97:W105" si="22">U97*V97</f>
        <v>317.95493299999998</v>
      </c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 t="s">
        <v>122</v>
      </c>
      <c r="I98" s="3">
        <v>7.7058</v>
      </c>
      <c r="J98" s="7">
        <v>1325</v>
      </c>
      <c r="K98" s="7">
        <f t="shared" si="21"/>
        <v>10210.184999999999</v>
      </c>
      <c r="L98" s="3"/>
      <c r="M98" s="3"/>
      <c r="N98" s="3"/>
      <c r="O98" s="3"/>
      <c r="P98" s="7"/>
      <c r="Q98" s="7"/>
      <c r="R98" s="3"/>
      <c r="S98" s="3"/>
      <c r="T98" s="3" t="s">
        <v>122</v>
      </c>
      <c r="U98" s="3">
        <v>0.01</v>
      </c>
      <c r="V98" s="7">
        <v>96.97</v>
      </c>
      <c r="W98" s="7">
        <f t="shared" si="22"/>
        <v>0.96970000000000001</v>
      </c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 t="s">
        <v>100</v>
      </c>
      <c r="I99" s="3">
        <v>0.1275</v>
      </c>
      <c r="J99" s="7">
        <v>1159</v>
      </c>
      <c r="K99" s="7">
        <f t="shared" si="21"/>
        <v>147.77250000000001</v>
      </c>
      <c r="L99" s="3"/>
      <c r="M99" s="3"/>
      <c r="N99" s="3"/>
      <c r="O99" s="3"/>
      <c r="P99" s="7"/>
      <c r="Q99" s="7"/>
      <c r="R99" s="3"/>
      <c r="S99" s="3"/>
      <c r="T99" s="3" t="s">
        <v>100</v>
      </c>
      <c r="U99" s="3">
        <v>0.15770000000000001</v>
      </c>
      <c r="V99" s="7">
        <v>96.97</v>
      </c>
      <c r="W99" s="7">
        <f t="shared" si="22"/>
        <v>15.292169000000001</v>
      </c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 t="s">
        <v>101</v>
      </c>
      <c r="I100" s="3">
        <v>5.1919000000000004</v>
      </c>
      <c r="J100" s="7">
        <v>856</v>
      </c>
      <c r="K100" s="7">
        <f t="shared" si="21"/>
        <v>4444.2664000000004</v>
      </c>
      <c r="L100" s="3"/>
      <c r="M100" s="3"/>
      <c r="N100" s="3"/>
      <c r="O100" s="3"/>
      <c r="P100" s="7"/>
      <c r="Q100" s="7"/>
      <c r="R100" s="3"/>
      <c r="S100" s="3"/>
      <c r="T100" s="3" t="s">
        <v>18</v>
      </c>
      <c r="U100" s="3">
        <v>1.4676</v>
      </c>
      <c r="V100" s="7">
        <v>96.97</v>
      </c>
      <c r="W100" s="7">
        <f t="shared" si="22"/>
        <v>142.31317200000001</v>
      </c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 t="s">
        <v>18</v>
      </c>
      <c r="I101" s="3">
        <v>1.2542</v>
      </c>
      <c r="J101" s="7">
        <v>1201</v>
      </c>
      <c r="K101" s="7">
        <f t="shared" si="21"/>
        <v>1506.2942</v>
      </c>
      <c r="L101" s="3"/>
      <c r="M101" s="3"/>
      <c r="N101" s="3"/>
      <c r="O101" s="3"/>
      <c r="P101" s="7"/>
      <c r="Q101" s="7"/>
      <c r="R101" s="3"/>
      <c r="S101" s="3"/>
      <c r="T101" s="3" t="s">
        <v>161</v>
      </c>
      <c r="U101" s="3">
        <v>4.2191000000000001</v>
      </c>
      <c r="V101" s="7">
        <v>96.97</v>
      </c>
      <c r="W101" s="7">
        <f t="shared" si="22"/>
        <v>409.126127</v>
      </c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 t="s">
        <v>161</v>
      </c>
      <c r="I102" s="3">
        <v>16.811299999999999</v>
      </c>
      <c r="J102" s="7">
        <v>1228</v>
      </c>
      <c r="K102" s="7">
        <f t="shared" si="21"/>
        <v>20644.276399999999</v>
      </c>
      <c r="L102" s="3"/>
      <c r="M102" s="3"/>
      <c r="N102" s="3"/>
      <c r="O102" s="3"/>
      <c r="P102" s="7"/>
      <c r="Q102" s="7"/>
      <c r="R102" s="3"/>
      <c r="S102" s="3"/>
      <c r="T102" s="3" t="s">
        <v>16</v>
      </c>
      <c r="U102" s="3">
        <v>0.13739999999999999</v>
      </c>
      <c r="V102" s="7">
        <v>96.97</v>
      </c>
      <c r="W102" s="7">
        <f t="shared" si="22"/>
        <v>13.323677999999999</v>
      </c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 t="s">
        <v>16</v>
      </c>
      <c r="I103" s="3">
        <v>18.107600000000001</v>
      </c>
      <c r="J103" s="7">
        <v>1118</v>
      </c>
      <c r="K103" s="7">
        <f t="shared" si="21"/>
        <v>20244.2968</v>
      </c>
      <c r="L103" s="3"/>
      <c r="M103" s="3"/>
      <c r="N103" s="3"/>
      <c r="O103" s="3"/>
      <c r="P103" s="7"/>
      <c r="Q103" s="7"/>
      <c r="R103" s="3"/>
      <c r="S103" s="3"/>
      <c r="T103" s="3" t="s">
        <v>115</v>
      </c>
      <c r="U103" s="3">
        <v>11.2409</v>
      </c>
      <c r="V103" s="7">
        <v>96.97</v>
      </c>
      <c r="W103" s="7">
        <f t="shared" si="22"/>
        <v>1090.0300729999999</v>
      </c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 t="s">
        <v>115</v>
      </c>
      <c r="I104" s="3">
        <v>35.228700000000003</v>
      </c>
      <c r="J104" s="7">
        <v>980</v>
      </c>
      <c r="K104" s="7">
        <f t="shared" si="21"/>
        <v>34524.126000000004</v>
      </c>
      <c r="L104" s="3"/>
      <c r="M104" s="3"/>
      <c r="N104" s="3"/>
      <c r="O104" s="3"/>
      <c r="P104" s="7"/>
      <c r="Q104" s="7"/>
      <c r="R104" s="3"/>
      <c r="S104" s="3"/>
      <c r="T104" s="3" t="s">
        <v>31</v>
      </c>
      <c r="U104" s="3">
        <v>3.3166000000000002</v>
      </c>
      <c r="V104" s="7">
        <v>96.97</v>
      </c>
      <c r="W104" s="7">
        <f t="shared" si="22"/>
        <v>321.610702</v>
      </c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 t="s">
        <v>165</v>
      </c>
      <c r="I105" s="3">
        <v>1.5835999999999999</v>
      </c>
      <c r="J105" s="7">
        <v>621</v>
      </c>
      <c r="K105" s="7">
        <f t="shared" si="21"/>
        <v>983.41559999999993</v>
      </c>
      <c r="L105" s="3"/>
      <c r="M105" s="3"/>
      <c r="N105" s="3"/>
      <c r="O105" s="3"/>
      <c r="P105" s="7"/>
      <c r="Q105" s="7"/>
      <c r="R105" s="3"/>
      <c r="S105" s="3"/>
      <c r="T105" s="3" t="s">
        <v>63</v>
      </c>
      <c r="U105" s="3">
        <v>0.57350000000000001</v>
      </c>
      <c r="V105" s="7">
        <v>96.97</v>
      </c>
      <c r="W105" s="7">
        <f t="shared" si="22"/>
        <v>55.612295000000003</v>
      </c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 t="s">
        <v>31</v>
      </c>
      <c r="I106" s="3">
        <v>11.1279</v>
      </c>
      <c r="J106" s="7">
        <v>787</v>
      </c>
      <c r="K106" s="7">
        <f t="shared" si="21"/>
        <v>8757.6573000000008</v>
      </c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 t="s">
        <v>63</v>
      </c>
      <c r="I107" s="3">
        <v>0.1678</v>
      </c>
      <c r="J107" s="7">
        <v>386</v>
      </c>
      <c r="K107" s="7">
        <f t="shared" si="21"/>
        <v>64.770800000000008</v>
      </c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 t="s">
        <v>145</v>
      </c>
      <c r="B108" s="3"/>
      <c r="C108" s="3"/>
      <c r="D108" s="3"/>
      <c r="E108" s="12"/>
      <c r="F108" s="12"/>
      <c r="G108" s="3"/>
      <c r="H108" s="3"/>
      <c r="I108" s="3">
        <f>SUM(I96:I107)</f>
        <v>128.30190000000002</v>
      </c>
      <c r="J108" s="7"/>
      <c r="K108" s="7">
        <f>SUM(K96:K107)</f>
        <v>132829.53059999997</v>
      </c>
      <c r="L108" s="3"/>
      <c r="M108" s="3"/>
      <c r="N108" s="3"/>
      <c r="O108" s="3"/>
      <c r="P108" s="7"/>
      <c r="Q108" s="7"/>
      <c r="R108" s="3"/>
      <c r="S108" s="3"/>
      <c r="T108" s="3"/>
      <c r="U108" s="3">
        <f>SUM(U96:U105)</f>
        <v>26.6281</v>
      </c>
      <c r="V108" s="7"/>
      <c r="W108" s="7">
        <f>SUM(W96:W105)</f>
        <v>2582.1268569999993</v>
      </c>
      <c r="X108" s="7"/>
      <c r="Y108" s="7">
        <f>K108+W108</f>
        <v>135411.65745699996</v>
      </c>
      <c r="Z108" s="12">
        <v>135400</v>
      </c>
      <c r="AA108" s="12">
        <v>136400</v>
      </c>
      <c r="AB108" s="12">
        <f>Z108-AA108</f>
        <v>-1000</v>
      </c>
    </row>
    <row r="109" spans="1:28" x14ac:dyDescent="0.25">
      <c r="A109" s="29"/>
      <c r="B109" s="29"/>
      <c r="C109" s="29"/>
      <c r="D109" s="29"/>
      <c r="E109" s="33"/>
      <c r="F109" s="33"/>
      <c r="G109" s="29"/>
      <c r="H109" s="29"/>
      <c r="I109" s="29"/>
      <c r="J109" s="19"/>
      <c r="K109" s="19"/>
      <c r="L109" s="29"/>
      <c r="M109" s="29"/>
      <c r="N109" s="29"/>
      <c r="O109" s="29"/>
      <c r="P109" s="19"/>
      <c r="Q109" s="19"/>
      <c r="R109" s="29"/>
      <c r="S109" s="29"/>
      <c r="T109" s="29"/>
      <c r="U109" s="29"/>
      <c r="V109" s="19"/>
      <c r="W109" s="19"/>
      <c r="X109" s="19"/>
      <c r="Y109" s="19"/>
      <c r="Z109" s="33"/>
      <c r="AA109" s="33"/>
      <c r="AB109" s="33"/>
    </row>
    <row r="110" spans="1:28" x14ac:dyDescent="0.25">
      <c r="A110" s="3" t="s">
        <v>684</v>
      </c>
      <c r="B110" s="3" t="s">
        <v>685</v>
      </c>
      <c r="C110" s="3" t="s">
        <v>403</v>
      </c>
      <c r="D110" s="3">
        <v>160</v>
      </c>
      <c r="E110" s="12">
        <v>116700</v>
      </c>
      <c r="F110" s="12"/>
      <c r="G110" s="3">
        <v>110.2088</v>
      </c>
      <c r="H110" s="3" t="s">
        <v>93</v>
      </c>
      <c r="I110" s="3">
        <v>36.026000000000003</v>
      </c>
      <c r="J110" s="7">
        <v>1201</v>
      </c>
      <c r="K110" s="7">
        <f>I110*J110</f>
        <v>43267.226000000002</v>
      </c>
      <c r="L110" s="3"/>
      <c r="M110" s="3"/>
      <c r="N110" s="3"/>
      <c r="O110" s="3"/>
      <c r="P110" s="7"/>
      <c r="Q110" s="7"/>
      <c r="R110" s="3"/>
      <c r="S110" s="3">
        <v>49.791200000000003</v>
      </c>
      <c r="T110" s="3" t="s">
        <v>93</v>
      </c>
      <c r="U110" s="3">
        <v>18.096499999999999</v>
      </c>
      <c r="V110" s="7">
        <v>96.97</v>
      </c>
      <c r="W110" s="7">
        <f>U110*V110</f>
        <v>1754.817605</v>
      </c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 t="s">
        <v>97</v>
      </c>
      <c r="I111" s="3">
        <v>2.4081999999999999</v>
      </c>
      <c r="J111" s="7">
        <v>897</v>
      </c>
      <c r="K111" s="7">
        <f t="shared" ref="K111:K117" si="23">I111*J111</f>
        <v>2160.1554000000001</v>
      </c>
      <c r="L111" s="3"/>
      <c r="M111" s="3"/>
      <c r="N111" s="3"/>
      <c r="O111" s="3"/>
      <c r="P111" s="7"/>
      <c r="Q111" s="7"/>
      <c r="R111" s="3"/>
      <c r="S111" s="3"/>
      <c r="T111" s="3" t="s">
        <v>97</v>
      </c>
      <c r="U111" s="3">
        <v>3.3664999999999998</v>
      </c>
      <c r="V111" s="7">
        <v>96.97</v>
      </c>
      <c r="W111" s="7">
        <f t="shared" ref="W111:W116" si="24">U111*V111</f>
        <v>326.44950499999999</v>
      </c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 t="s">
        <v>100</v>
      </c>
      <c r="I112" s="3">
        <v>41.063899999999997</v>
      </c>
      <c r="J112" s="7">
        <v>1159</v>
      </c>
      <c r="K112" s="7">
        <f t="shared" si="23"/>
        <v>47593.060099999995</v>
      </c>
      <c r="L112" s="3"/>
      <c r="M112" s="3"/>
      <c r="N112" s="3"/>
      <c r="O112" s="3"/>
      <c r="P112" s="7"/>
      <c r="Q112" s="7"/>
      <c r="R112" s="3"/>
      <c r="S112" s="3"/>
      <c r="T112" s="3" t="s">
        <v>100</v>
      </c>
      <c r="U112" s="3">
        <v>16.124199999999998</v>
      </c>
      <c r="V112" s="7">
        <v>96.97</v>
      </c>
      <c r="W112" s="7">
        <f t="shared" si="24"/>
        <v>1563.5636739999998</v>
      </c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 t="s">
        <v>102</v>
      </c>
      <c r="I113" s="3">
        <v>26.748000000000001</v>
      </c>
      <c r="J113" s="7">
        <v>635</v>
      </c>
      <c r="K113" s="7">
        <f t="shared" si="23"/>
        <v>16984.98</v>
      </c>
      <c r="L113" s="3"/>
      <c r="M113" s="3"/>
      <c r="N113" s="3"/>
      <c r="O113" s="3"/>
      <c r="P113" s="7"/>
      <c r="Q113" s="7"/>
      <c r="R113" s="3"/>
      <c r="S113" s="3"/>
      <c r="T113" s="3" t="s">
        <v>102</v>
      </c>
      <c r="U113" s="3">
        <v>1.5415000000000001</v>
      </c>
      <c r="V113" s="7">
        <v>96.97</v>
      </c>
      <c r="W113" s="7">
        <f t="shared" si="24"/>
        <v>149.47925499999999</v>
      </c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 t="s">
        <v>410</v>
      </c>
      <c r="I114" s="3">
        <v>0.45469999999999999</v>
      </c>
      <c r="J114" s="7">
        <v>455</v>
      </c>
      <c r="K114" s="7">
        <f t="shared" si="23"/>
        <v>206.88849999999999</v>
      </c>
      <c r="L114" s="3"/>
      <c r="M114" s="3"/>
      <c r="N114" s="3"/>
      <c r="O114" s="3"/>
      <c r="P114" s="7"/>
      <c r="Q114" s="7"/>
      <c r="R114" s="3"/>
      <c r="S114" s="3"/>
      <c r="T114" s="3" t="s">
        <v>96</v>
      </c>
      <c r="U114" s="3">
        <v>2.2233999999999998</v>
      </c>
      <c r="V114" s="7">
        <v>96.97</v>
      </c>
      <c r="W114" s="7">
        <f t="shared" si="24"/>
        <v>215.60309799999999</v>
      </c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 t="s">
        <v>96</v>
      </c>
      <c r="I115" s="3">
        <v>1.7744</v>
      </c>
      <c r="J115" s="7">
        <v>1077</v>
      </c>
      <c r="K115" s="7">
        <f t="shared" si="23"/>
        <v>1911.0288</v>
      </c>
      <c r="L115" s="3"/>
      <c r="M115" s="3"/>
      <c r="N115" s="3"/>
      <c r="O115" s="3"/>
      <c r="P115" s="7"/>
      <c r="Q115" s="7"/>
      <c r="R115" s="3"/>
      <c r="S115" s="3"/>
      <c r="T115" s="3" t="s">
        <v>188</v>
      </c>
      <c r="U115" s="3">
        <v>7.9085000000000001</v>
      </c>
      <c r="V115" s="7">
        <v>96.97</v>
      </c>
      <c r="W115" s="7">
        <f t="shared" si="24"/>
        <v>766.88724500000001</v>
      </c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 t="s">
        <v>188</v>
      </c>
      <c r="I116" s="3">
        <v>1.6686000000000001</v>
      </c>
      <c r="J116" s="7">
        <v>911</v>
      </c>
      <c r="K116" s="7">
        <f t="shared" si="23"/>
        <v>1520.0946000000001</v>
      </c>
      <c r="L116" s="3"/>
      <c r="M116" s="3"/>
      <c r="N116" s="3"/>
      <c r="O116" s="3"/>
      <c r="P116" s="7"/>
      <c r="Q116" s="7"/>
      <c r="R116" s="3"/>
      <c r="S116" s="3"/>
      <c r="T116" s="3" t="s">
        <v>63</v>
      </c>
      <c r="U116" s="3">
        <v>0.53059999999999996</v>
      </c>
      <c r="V116" s="7">
        <v>96.97</v>
      </c>
      <c r="W116" s="7">
        <f t="shared" si="24"/>
        <v>51.452281999999997</v>
      </c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 t="s">
        <v>63</v>
      </c>
      <c r="I117" s="3">
        <v>6.5000000000000002E-2</v>
      </c>
      <c r="J117" s="7">
        <v>386</v>
      </c>
      <c r="K117" s="7">
        <f t="shared" si="23"/>
        <v>25.09</v>
      </c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>
        <f>SUM(I110:I117)</f>
        <v>110.2088</v>
      </c>
      <c r="J118" s="7"/>
      <c r="K118" s="7">
        <f>SUM(K110:K117)</f>
        <v>113668.52339999999</v>
      </c>
      <c r="L118" s="3"/>
      <c r="M118" s="3"/>
      <c r="N118" s="3"/>
      <c r="O118" s="3"/>
      <c r="P118" s="7"/>
      <c r="Q118" s="7"/>
      <c r="R118" s="3"/>
      <c r="S118" s="3"/>
      <c r="T118" s="3"/>
      <c r="U118" s="3">
        <f>SUM(U110:U116)</f>
        <v>49.791199999999996</v>
      </c>
      <c r="V118" s="7"/>
      <c r="W118" s="7">
        <f>SUM(W110:W116)</f>
        <v>4828.2526640000006</v>
      </c>
      <c r="X118" s="7"/>
      <c r="Y118" s="7">
        <f>K118+W118</f>
        <v>118496.77606399999</v>
      </c>
      <c r="Z118" s="12">
        <v>118500</v>
      </c>
      <c r="AA118" s="12">
        <v>116700</v>
      </c>
      <c r="AB118" s="12">
        <f>Z118-AA118</f>
        <v>1800</v>
      </c>
    </row>
    <row r="119" spans="1:28" x14ac:dyDescent="0.25">
      <c r="A119" s="29"/>
      <c r="B119" s="29"/>
      <c r="C119" s="29"/>
      <c r="D119" s="29"/>
      <c r="E119" s="33"/>
      <c r="F119" s="33"/>
      <c r="G119" s="29"/>
      <c r="H119" s="29"/>
      <c r="I119" s="29"/>
      <c r="J119" s="19"/>
      <c r="K119" s="19"/>
      <c r="L119" s="29"/>
      <c r="M119" s="29"/>
      <c r="N119" s="29"/>
      <c r="O119" s="29"/>
      <c r="P119" s="19"/>
      <c r="Q119" s="19"/>
      <c r="R119" s="29"/>
      <c r="S119" s="29"/>
      <c r="T119" s="29"/>
      <c r="U119" s="29"/>
      <c r="V119" s="19"/>
      <c r="W119" s="19"/>
      <c r="X119" s="19"/>
      <c r="Y119" s="19"/>
      <c r="Z119" s="33"/>
      <c r="AA119" s="33"/>
      <c r="AB119" s="33"/>
    </row>
    <row r="120" spans="1:28" x14ac:dyDescent="0.25">
      <c r="A120" s="3" t="s">
        <v>36</v>
      </c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 t="s">
        <v>19</v>
      </c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>
        <f>SUM(AB8:AB118)</f>
        <v>46800</v>
      </c>
    </row>
    <row r="122" spans="1:28" x14ac:dyDescent="0.25">
      <c r="A122" s="3" t="s">
        <v>20</v>
      </c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>
        <f>AB121/2</f>
        <v>23400</v>
      </c>
    </row>
    <row r="123" spans="1:28" x14ac:dyDescent="0.25">
      <c r="A123" s="3" t="s">
        <v>21</v>
      </c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>
        <f>AB122*0.1</f>
        <v>2340</v>
      </c>
    </row>
    <row r="124" spans="1:28" x14ac:dyDescent="0.25">
      <c r="A124" s="3" t="s">
        <v>22</v>
      </c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>
        <f>AB123*0.19925</f>
        <v>466.245</v>
      </c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6234A-9E4D-4889-98C2-46BE826A454B}">
  <dimension ref="A1:AC219"/>
  <sheetViews>
    <sheetView workbookViewId="0">
      <selection activeCell="J35" sqref="J35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686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687</v>
      </c>
      <c r="B3" s="3" t="s">
        <v>688</v>
      </c>
      <c r="C3" s="3" t="s">
        <v>29</v>
      </c>
      <c r="D3" s="3">
        <v>160</v>
      </c>
      <c r="E3" s="12">
        <v>64900</v>
      </c>
      <c r="F3" s="12"/>
      <c r="G3" s="3">
        <v>61.9848</v>
      </c>
      <c r="H3" s="12" t="s">
        <v>18</v>
      </c>
      <c r="I3" s="3">
        <v>8.0737000000000005</v>
      </c>
      <c r="J3" s="7">
        <v>1201</v>
      </c>
      <c r="K3" s="7">
        <f>I3*J3</f>
        <v>9696.5137000000013</v>
      </c>
      <c r="L3" s="3"/>
      <c r="M3" s="3">
        <v>1.8923000000000001</v>
      </c>
      <c r="N3" s="3" t="s">
        <v>18</v>
      </c>
      <c r="O3" s="3">
        <v>1.8734</v>
      </c>
      <c r="P3" s="7">
        <v>196</v>
      </c>
      <c r="Q3" s="7">
        <f>O3*P3</f>
        <v>367.18639999999999</v>
      </c>
      <c r="R3" s="3"/>
      <c r="S3" s="3">
        <v>96.122900000000001</v>
      </c>
      <c r="T3" s="3" t="s">
        <v>18</v>
      </c>
      <c r="U3" s="3">
        <v>39.333599999999997</v>
      </c>
      <c r="V3" s="7">
        <v>96.97</v>
      </c>
      <c r="W3" s="7">
        <f>U3*V3</f>
        <v>3814.1791919999996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12" t="s">
        <v>161</v>
      </c>
      <c r="I4" s="3">
        <v>37.353299999999997</v>
      </c>
      <c r="J4" s="7">
        <v>1228</v>
      </c>
      <c r="K4" s="7">
        <f t="shared" ref="K4:K8" si="0">I4*J4</f>
        <v>45869.852399999996</v>
      </c>
      <c r="L4" s="3"/>
      <c r="M4" s="3"/>
      <c r="N4" s="3" t="s">
        <v>273</v>
      </c>
      <c r="O4" s="3">
        <v>1.89E-2</v>
      </c>
      <c r="P4" s="7">
        <v>196</v>
      </c>
      <c r="Q4" s="7">
        <f>O4*P4</f>
        <v>3.7044000000000001</v>
      </c>
      <c r="R4" s="3"/>
      <c r="S4" s="3"/>
      <c r="T4" s="3" t="s">
        <v>161</v>
      </c>
      <c r="U4" s="3">
        <v>0.14510000000000001</v>
      </c>
      <c r="V4" s="7">
        <v>96.97</v>
      </c>
      <c r="W4" s="7">
        <f t="shared" ref="W4:W9" si="1">U4*V4</f>
        <v>14.070347</v>
      </c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12" t="s">
        <v>16</v>
      </c>
      <c r="I5" s="3">
        <v>13.0862</v>
      </c>
      <c r="J5" s="7">
        <v>1118</v>
      </c>
      <c r="K5" s="7">
        <f t="shared" si="0"/>
        <v>14630.3716</v>
      </c>
      <c r="L5" s="3"/>
      <c r="M5" s="3"/>
      <c r="N5" s="3"/>
      <c r="O5" s="3"/>
      <c r="P5" s="7"/>
      <c r="Q5" s="7"/>
      <c r="R5" s="3"/>
      <c r="S5" s="3"/>
      <c r="T5" s="3" t="s">
        <v>16</v>
      </c>
      <c r="U5" s="3">
        <v>10.6919</v>
      </c>
      <c r="V5" s="7">
        <v>96.97</v>
      </c>
      <c r="W5" s="7">
        <f t="shared" si="1"/>
        <v>1036.793543</v>
      </c>
      <c r="X5" s="7"/>
      <c r="Y5" s="7"/>
      <c r="Z5" s="12"/>
      <c r="AA5" s="12"/>
      <c r="AB5" s="12"/>
      <c r="AC5" s="4"/>
    </row>
    <row r="6" spans="1:29" x14ac:dyDescent="0.25">
      <c r="A6" s="3"/>
      <c r="B6" s="35"/>
      <c r="C6" s="3"/>
      <c r="D6" s="3"/>
      <c r="E6" s="12"/>
      <c r="F6" s="12"/>
      <c r="G6" s="3"/>
      <c r="H6" s="12" t="s">
        <v>17</v>
      </c>
      <c r="I6" s="3">
        <v>3.2366999999999999</v>
      </c>
      <c r="J6" s="7">
        <v>842</v>
      </c>
      <c r="K6" s="7">
        <f t="shared" si="0"/>
        <v>2725.3013999999998</v>
      </c>
      <c r="L6" s="3"/>
      <c r="M6" s="3"/>
      <c r="N6" s="3"/>
      <c r="O6" s="3"/>
      <c r="P6" s="7"/>
      <c r="Q6" s="7"/>
      <c r="R6" s="3"/>
      <c r="S6" s="3"/>
      <c r="T6" s="3" t="s">
        <v>356</v>
      </c>
      <c r="U6" s="3">
        <v>9.9900000000000003E-2</v>
      </c>
      <c r="V6" s="7">
        <v>96.97</v>
      </c>
      <c r="W6" s="7">
        <f t="shared" si="1"/>
        <v>9.687303</v>
      </c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 t="s">
        <v>273</v>
      </c>
      <c r="I7" s="3">
        <v>2.76E-2</v>
      </c>
      <c r="J7" s="7">
        <v>1049</v>
      </c>
      <c r="K7" s="7">
        <f t="shared" si="0"/>
        <v>28.952400000000001</v>
      </c>
      <c r="L7" s="3"/>
      <c r="M7" s="3"/>
      <c r="N7" s="3"/>
      <c r="O7" s="3"/>
      <c r="P7" s="7"/>
      <c r="Q7" s="7"/>
      <c r="R7" s="3"/>
      <c r="S7" s="3"/>
      <c r="T7" s="3" t="s">
        <v>45</v>
      </c>
      <c r="U7" s="3">
        <v>23.930299999999999</v>
      </c>
      <c r="V7" s="7">
        <v>96.97</v>
      </c>
      <c r="W7" s="7">
        <f t="shared" si="1"/>
        <v>2320.5211909999998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 t="s">
        <v>45</v>
      </c>
      <c r="I8" s="3">
        <v>0.20730000000000001</v>
      </c>
      <c r="J8" s="7">
        <v>524</v>
      </c>
      <c r="K8" s="7">
        <f t="shared" si="0"/>
        <v>108.62520000000001</v>
      </c>
      <c r="L8" s="3"/>
      <c r="M8" s="3"/>
      <c r="N8" s="3"/>
      <c r="O8" s="3"/>
      <c r="P8" s="7"/>
      <c r="Q8" s="7"/>
      <c r="R8" s="3"/>
      <c r="S8" s="3"/>
      <c r="T8" s="3" t="s">
        <v>86</v>
      </c>
      <c r="U8" s="3">
        <v>19.923100000000002</v>
      </c>
      <c r="V8" s="7">
        <v>96.97</v>
      </c>
      <c r="W8" s="7">
        <f t="shared" si="1"/>
        <v>1931.9430070000001</v>
      </c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 t="s">
        <v>111</v>
      </c>
      <c r="U9" s="3">
        <v>1.9990000000000001</v>
      </c>
      <c r="V9" s="7">
        <v>96.97</v>
      </c>
      <c r="W9" s="7">
        <f t="shared" si="1"/>
        <v>193.84303</v>
      </c>
      <c r="X9" s="7"/>
      <c r="Y9" s="7"/>
      <c r="Z9" s="12"/>
      <c r="AA9" s="12"/>
      <c r="AB9" s="12"/>
      <c r="AC9" s="4"/>
    </row>
    <row r="10" spans="1:29" x14ac:dyDescent="0.25">
      <c r="A10" s="3" t="s">
        <v>145</v>
      </c>
      <c r="B10" s="3"/>
      <c r="C10" s="3"/>
      <c r="D10" s="3"/>
      <c r="E10" s="12"/>
      <c r="F10" s="12"/>
      <c r="G10" s="3"/>
      <c r="H10" s="3"/>
      <c r="I10" s="3">
        <f>SUM(I3:I8)</f>
        <v>61.984799999999993</v>
      </c>
      <c r="J10" s="7"/>
      <c r="K10" s="7">
        <f>SUM(K3:K8)</f>
        <v>73059.616699999984</v>
      </c>
      <c r="L10" s="3"/>
      <c r="M10" s="3"/>
      <c r="N10" s="3"/>
      <c r="O10" s="3">
        <f>O3+O4</f>
        <v>1.8922999999999999</v>
      </c>
      <c r="P10" s="7"/>
      <c r="Q10" s="7">
        <f>Q3+Q4</f>
        <v>370.89080000000001</v>
      </c>
      <c r="R10" s="3"/>
      <c r="S10" s="3"/>
      <c r="T10" s="3"/>
      <c r="U10" s="3">
        <f>SUM(U3:U9)</f>
        <v>96.122899999999987</v>
      </c>
      <c r="V10" s="7"/>
      <c r="W10" s="7">
        <f>SUM(W3:W9)</f>
        <v>9321.0376129999986</v>
      </c>
      <c r="X10" s="7"/>
      <c r="Y10" s="7">
        <f>K10+Q10+W10</f>
        <v>82751.545112999971</v>
      </c>
      <c r="Z10" s="12">
        <v>82800</v>
      </c>
      <c r="AA10" s="12">
        <v>64900</v>
      </c>
      <c r="AB10" s="12">
        <f>Z10-AA10</f>
        <v>17900</v>
      </c>
      <c r="AC10" s="4"/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  <c r="AC11" s="4"/>
    </row>
    <row r="12" spans="1:29" x14ac:dyDescent="0.25">
      <c r="A12" s="3" t="s">
        <v>689</v>
      </c>
      <c r="B12" s="3" t="s">
        <v>690</v>
      </c>
      <c r="C12" s="3" t="s">
        <v>29</v>
      </c>
      <c r="D12" s="3">
        <v>160</v>
      </c>
      <c r="E12" s="12">
        <v>46700</v>
      </c>
      <c r="F12" s="12"/>
      <c r="G12" s="3">
        <v>43.5886</v>
      </c>
      <c r="H12" s="3" t="s">
        <v>18</v>
      </c>
      <c r="I12" s="3">
        <v>0.35499999999999998</v>
      </c>
      <c r="J12" s="7">
        <v>1201</v>
      </c>
      <c r="K12" s="7">
        <f>I12*J12</f>
        <v>426.35499999999996</v>
      </c>
      <c r="L12" s="3"/>
      <c r="M12" s="3"/>
      <c r="N12" s="3"/>
      <c r="O12" s="3"/>
      <c r="P12" s="7"/>
      <c r="Q12" s="7"/>
      <c r="R12" s="3"/>
      <c r="S12" s="3">
        <v>116.4114</v>
      </c>
      <c r="T12" s="3" t="s">
        <v>18</v>
      </c>
      <c r="U12" s="14">
        <v>0.72189999999999999</v>
      </c>
      <c r="V12" s="7">
        <v>96.97</v>
      </c>
      <c r="W12" s="7">
        <f>U12*V12</f>
        <v>70.002642999999992</v>
      </c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161</v>
      </c>
      <c r="I13" s="3">
        <v>1.34E-2</v>
      </c>
      <c r="J13" s="7">
        <v>1228</v>
      </c>
      <c r="K13" s="7">
        <f t="shared" ref="K13:K16" si="2">I13*J13</f>
        <v>16.455200000000001</v>
      </c>
      <c r="L13" s="3"/>
      <c r="M13" s="3"/>
      <c r="N13" s="3"/>
      <c r="O13" s="3"/>
      <c r="P13" s="7"/>
      <c r="Q13" s="7"/>
      <c r="R13" s="3"/>
      <c r="S13" s="3"/>
      <c r="T13" s="3" t="s">
        <v>16</v>
      </c>
      <c r="U13" s="3">
        <v>10.126200000000001</v>
      </c>
      <c r="V13" s="7">
        <v>96.97</v>
      </c>
      <c r="W13" s="7">
        <f t="shared" ref="W13:W16" si="3">U13*V13</f>
        <v>981.93761400000005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16</v>
      </c>
      <c r="I14" s="3">
        <v>30.439599999999999</v>
      </c>
      <c r="J14" s="7">
        <v>1118</v>
      </c>
      <c r="K14" s="7">
        <f t="shared" si="2"/>
        <v>34031.472799999996</v>
      </c>
      <c r="L14" s="3"/>
      <c r="M14" s="3"/>
      <c r="N14" s="3"/>
      <c r="O14" s="3"/>
      <c r="P14" s="7"/>
      <c r="Q14" s="7"/>
      <c r="R14" s="3"/>
      <c r="S14" s="3"/>
      <c r="T14" s="3" t="s">
        <v>115</v>
      </c>
      <c r="U14" s="3">
        <v>5.3837999999999999</v>
      </c>
      <c r="V14" s="7">
        <v>96.97</v>
      </c>
      <c r="W14" s="7">
        <f t="shared" si="3"/>
        <v>522.06708600000002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17</v>
      </c>
      <c r="I15" s="3">
        <v>12.435</v>
      </c>
      <c r="J15" s="7">
        <v>842</v>
      </c>
      <c r="K15" s="7">
        <f t="shared" si="2"/>
        <v>10470.27</v>
      </c>
      <c r="L15" s="3"/>
      <c r="M15" s="3"/>
      <c r="N15" s="3"/>
      <c r="O15" s="3"/>
      <c r="P15" s="7"/>
      <c r="Q15" s="7"/>
      <c r="R15" s="3"/>
      <c r="S15" s="3"/>
      <c r="T15" s="3" t="s">
        <v>86</v>
      </c>
      <c r="U15" s="3">
        <v>43.354999999999997</v>
      </c>
      <c r="V15" s="7">
        <v>96.97</v>
      </c>
      <c r="W15" s="7">
        <f t="shared" si="3"/>
        <v>4204.1343499999994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86</v>
      </c>
      <c r="I16" s="3">
        <v>0.34560000000000002</v>
      </c>
      <c r="J16" s="7">
        <v>483</v>
      </c>
      <c r="K16" s="7">
        <f t="shared" si="2"/>
        <v>166.9248</v>
      </c>
      <c r="L16" s="3"/>
      <c r="M16" s="3"/>
      <c r="N16" s="3"/>
      <c r="O16" s="3"/>
      <c r="P16" s="7"/>
      <c r="Q16" s="7"/>
      <c r="R16" s="3"/>
      <c r="S16" s="3"/>
      <c r="T16" s="3" t="s">
        <v>49</v>
      </c>
      <c r="U16" s="14">
        <v>56.8245</v>
      </c>
      <c r="V16" s="7">
        <v>96.97</v>
      </c>
      <c r="W16" s="7">
        <f t="shared" si="3"/>
        <v>5510.2717650000004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>
        <f>SUM(I12:I16)</f>
        <v>43.5886</v>
      </c>
      <c r="J17" s="7"/>
      <c r="K17" s="7">
        <f>SUM(K12:K16)</f>
        <v>45111.477800000001</v>
      </c>
      <c r="L17" s="3"/>
      <c r="M17" s="3"/>
      <c r="N17" s="3"/>
      <c r="O17" s="3"/>
      <c r="P17" s="7"/>
      <c r="Q17" s="7"/>
      <c r="R17" s="3"/>
      <c r="S17" s="3"/>
      <c r="T17" s="3"/>
      <c r="U17" s="14">
        <f>SUM(U12:U16)</f>
        <v>116.4114</v>
      </c>
      <c r="V17" s="7"/>
      <c r="W17" s="7">
        <f>SUM(W12:W16)</f>
        <v>11288.413457999999</v>
      </c>
      <c r="X17" s="7"/>
      <c r="Y17" s="7">
        <f>K17+W17</f>
        <v>56399.891258000003</v>
      </c>
      <c r="Z17" s="12">
        <v>56400</v>
      </c>
      <c r="AA17" s="12">
        <v>46700</v>
      </c>
      <c r="AB17" s="12">
        <f>Z17-AA17</f>
        <v>9700</v>
      </c>
      <c r="AC17" s="4"/>
    </row>
    <row r="18" spans="1:29" x14ac:dyDescent="0.25">
      <c r="A18" s="29"/>
      <c r="B18" s="29"/>
      <c r="C18" s="29"/>
      <c r="D18" s="29"/>
      <c r="E18" s="33"/>
      <c r="F18" s="33"/>
      <c r="G18" s="29"/>
      <c r="H18" s="29"/>
      <c r="I18" s="29"/>
      <c r="J18" s="19"/>
      <c r="K18" s="19"/>
      <c r="L18" s="29"/>
      <c r="M18" s="29"/>
      <c r="N18" s="29"/>
      <c r="O18" s="29"/>
      <c r="P18" s="19"/>
      <c r="Q18" s="19"/>
      <c r="R18" s="29"/>
      <c r="S18" s="29"/>
      <c r="T18" s="29"/>
      <c r="U18" s="29"/>
      <c r="V18" s="19"/>
      <c r="W18" s="19"/>
      <c r="X18" s="19"/>
      <c r="Y18" s="19"/>
      <c r="Z18" s="33"/>
      <c r="AA18" s="33"/>
      <c r="AB18" s="33"/>
      <c r="AC18" s="4"/>
    </row>
    <row r="19" spans="1:29" x14ac:dyDescent="0.25">
      <c r="A19" s="3" t="s">
        <v>691</v>
      </c>
      <c r="B19" s="3" t="s">
        <v>692</v>
      </c>
      <c r="C19" s="3" t="s">
        <v>29</v>
      </c>
      <c r="D19" s="3">
        <v>160</v>
      </c>
      <c r="E19" s="12">
        <v>20100</v>
      </c>
      <c r="F19" s="12"/>
      <c r="G19" s="3">
        <v>91.101799999999997</v>
      </c>
      <c r="H19" s="3" t="s">
        <v>16</v>
      </c>
      <c r="I19" s="3">
        <v>5.0709999999999997</v>
      </c>
      <c r="J19" s="7">
        <v>1118</v>
      </c>
      <c r="K19" s="7">
        <f>I19*J19</f>
        <v>5669.3779999999997</v>
      </c>
      <c r="L19" s="3"/>
      <c r="M19" s="3"/>
      <c r="N19" s="3"/>
      <c r="O19" s="3"/>
      <c r="P19" s="7"/>
      <c r="Q19" s="7"/>
      <c r="R19" s="3"/>
      <c r="S19" s="3">
        <v>68.898200000000003</v>
      </c>
      <c r="T19" s="3" t="s">
        <v>16</v>
      </c>
      <c r="U19" s="3">
        <v>1.8346</v>
      </c>
      <c r="V19" s="7">
        <v>96.97</v>
      </c>
      <c r="W19" s="7">
        <f>U19*V19</f>
        <v>177.901162</v>
      </c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 t="s">
        <v>17</v>
      </c>
      <c r="I20" s="3">
        <v>19.348600000000001</v>
      </c>
      <c r="J20" s="7">
        <v>842</v>
      </c>
      <c r="K20" s="7">
        <f t="shared" ref="K20:K24" si="4">I20*J20</f>
        <v>16291.521200000001</v>
      </c>
      <c r="L20" s="3"/>
      <c r="M20" s="3"/>
      <c r="N20" s="3"/>
      <c r="O20" s="3"/>
      <c r="P20" s="7"/>
      <c r="Q20" s="7"/>
      <c r="R20" s="3"/>
      <c r="S20" s="3"/>
      <c r="T20" s="3" t="s">
        <v>17</v>
      </c>
      <c r="U20" s="3">
        <v>1.4673</v>
      </c>
      <c r="V20" s="7">
        <v>96.97</v>
      </c>
      <c r="W20" s="7">
        <f t="shared" ref="W20:W24" si="5">U20*V20</f>
        <v>142.28408100000001</v>
      </c>
      <c r="X20" s="7"/>
      <c r="Y20" s="7"/>
      <c r="Z20" s="12"/>
      <c r="AA20" s="12"/>
      <c r="AB20" s="12"/>
      <c r="AC20" s="4"/>
    </row>
    <row r="21" spans="1:29" x14ac:dyDescent="0.25">
      <c r="A21" s="3"/>
      <c r="B21" s="3"/>
      <c r="C21" s="3"/>
      <c r="D21" s="3"/>
      <c r="E21" s="12"/>
      <c r="F21" s="12"/>
      <c r="G21" s="3"/>
      <c r="H21" s="3" t="s">
        <v>272</v>
      </c>
      <c r="I21" s="3">
        <v>56.302900000000001</v>
      </c>
      <c r="J21" s="7">
        <v>469</v>
      </c>
      <c r="K21" s="7">
        <f t="shared" si="4"/>
        <v>26406.060099999999</v>
      </c>
      <c r="L21" s="3"/>
      <c r="M21" s="3"/>
      <c r="N21" s="3"/>
      <c r="O21" s="3"/>
      <c r="P21" s="7"/>
      <c r="Q21" s="7"/>
      <c r="R21" s="3"/>
      <c r="S21" s="3"/>
      <c r="T21" s="3" t="s">
        <v>272</v>
      </c>
      <c r="U21" s="3">
        <v>0.85570000000000002</v>
      </c>
      <c r="V21" s="7">
        <v>96.97</v>
      </c>
      <c r="W21" s="7">
        <f t="shared" si="5"/>
        <v>82.977228999999994</v>
      </c>
      <c r="X21" s="7"/>
      <c r="Y21" s="7"/>
      <c r="Z21" s="12"/>
      <c r="AA21" s="12"/>
      <c r="AB21" s="12"/>
      <c r="AC21" s="4"/>
    </row>
    <row r="22" spans="1:29" x14ac:dyDescent="0.25">
      <c r="A22" s="3"/>
      <c r="B22" s="3"/>
      <c r="C22" s="3"/>
      <c r="D22" s="3"/>
      <c r="E22" s="12"/>
      <c r="F22" s="12"/>
      <c r="G22" s="3"/>
      <c r="H22" s="3" t="s">
        <v>115</v>
      </c>
      <c r="I22" s="3">
        <v>7.7683999999999997</v>
      </c>
      <c r="J22" s="7">
        <v>980</v>
      </c>
      <c r="K22" s="7">
        <f t="shared" si="4"/>
        <v>7613.0320000000002</v>
      </c>
      <c r="L22" s="3"/>
      <c r="M22" s="3"/>
      <c r="N22" s="3"/>
      <c r="O22" s="3"/>
      <c r="P22" s="7"/>
      <c r="Q22" s="7"/>
      <c r="R22" s="3"/>
      <c r="S22" s="3"/>
      <c r="T22" s="3" t="s">
        <v>115</v>
      </c>
      <c r="U22" s="3">
        <v>5.3503999999999996</v>
      </c>
      <c r="V22" s="7">
        <v>96.97</v>
      </c>
      <c r="W22" s="7">
        <f t="shared" si="5"/>
        <v>518.82828799999993</v>
      </c>
      <c r="X22" s="7"/>
      <c r="Y22" s="7"/>
      <c r="Z22" s="12"/>
      <c r="AA22" s="12"/>
      <c r="AB22" s="12"/>
      <c r="AC22" s="4"/>
    </row>
    <row r="23" spans="1:29" x14ac:dyDescent="0.25">
      <c r="A23" s="3"/>
      <c r="B23" s="3"/>
      <c r="C23" s="3"/>
      <c r="D23" s="3"/>
      <c r="E23" s="12"/>
      <c r="F23" s="12"/>
      <c r="G23" s="3"/>
      <c r="H23" s="3" t="s">
        <v>63</v>
      </c>
      <c r="I23" s="3">
        <v>1.4089</v>
      </c>
      <c r="J23" s="7">
        <v>386</v>
      </c>
      <c r="K23" s="7">
        <f t="shared" si="4"/>
        <v>543.83540000000005</v>
      </c>
      <c r="L23" s="3"/>
      <c r="M23" s="3"/>
      <c r="N23" s="3"/>
      <c r="O23" s="3"/>
      <c r="P23" s="7"/>
      <c r="Q23" s="7"/>
      <c r="R23" s="3"/>
      <c r="S23" s="3"/>
      <c r="T23" s="3" t="s">
        <v>86</v>
      </c>
      <c r="U23" s="3">
        <v>17.751000000000001</v>
      </c>
      <c r="V23" s="7">
        <v>96.97</v>
      </c>
      <c r="W23" s="7">
        <f t="shared" si="5"/>
        <v>1721.31447</v>
      </c>
      <c r="X23" s="7"/>
      <c r="Y23" s="7"/>
      <c r="Z23" s="12"/>
      <c r="AA23" s="12"/>
      <c r="AB23" s="12"/>
      <c r="AC23" s="4"/>
    </row>
    <row r="24" spans="1:29" x14ac:dyDescent="0.25">
      <c r="A24" s="3"/>
      <c r="B24" s="3"/>
      <c r="C24" s="3"/>
      <c r="D24" s="3"/>
      <c r="E24" s="12"/>
      <c r="F24" s="12"/>
      <c r="G24" s="3"/>
      <c r="H24" s="3" t="s">
        <v>86</v>
      </c>
      <c r="I24" s="3">
        <v>1.202</v>
      </c>
      <c r="J24" s="7">
        <v>483</v>
      </c>
      <c r="K24" s="7">
        <f t="shared" si="4"/>
        <v>580.56600000000003</v>
      </c>
      <c r="L24" s="3"/>
      <c r="M24" s="3"/>
      <c r="N24" s="3"/>
      <c r="O24" s="3"/>
      <c r="P24" s="7"/>
      <c r="Q24" s="7"/>
      <c r="R24" s="3"/>
      <c r="S24" s="3"/>
      <c r="T24" s="3" t="s">
        <v>49</v>
      </c>
      <c r="U24" s="14">
        <v>41.639200000000002</v>
      </c>
      <c r="V24" s="7">
        <v>96.97</v>
      </c>
      <c r="W24" s="7">
        <f t="shared" si="5"/>
        <v>4037.753224</v>
      </c>
      <c r="X24" s="7"/>
      <c r="Y24" s="7"/>
      <c r="Z24" s="12"/>
      <c r="AA24" s="12"/>
      <c r="AB24" s="12"/>
      <c r="AC24" s="4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>
        <f>SUM(I19:I24)</f>
        <v>91.101799999999997</v>
      </c>
      <c r="J25" s="7"/>
      <c r="K25" s="7">
        <f>SUM(K19:K24)</f>
        <v>57104.392700000004</v>
      </c>
      <c r="L25" s="3"/>
      <c r="M25" s="3"/>
      <c r="N25" s="3"/>
      <c r="O25" s="3"/>
      <c r="P25" s="7"/>
      <c r="Q25" s="7"/>
      <c r="R25" s="3"/>
      <c r="S25" s="3"/>
      <c r="T25" s="3"/>
      <c r="U25" s="14">
        <f>SUM(U19:U24)</f>
        <v>68.898200000000003</v>
      </c>
      <c r="V25" s="7"/>
      <c r="W25" s="7">
        <f>SUM(W19:W24)</f>
        <v>6681.058454</v>
      </c>
      <c r="X25" s="7"/>
      <c r="Y25" s="7">
        <f>K25+W25</f>
        <v>63785.451154000002</v>
      </c>
      <c r="Z25" s="12">
        <v>63800</v>
      </c>
      <c r="AA25" s="12">
        <v>20100</v>
      </c>
      <c r="AB25" s="12">
        <f>Z25-AA25</f>
        <v>43700</v>
      </c>
      <c r="AC25" s="4"/>
    </row>
    <row r="26" spans="1:29" x14ac:dyDescent="0.25">
      <c r="A26" s="29"/>
      <c r="B26" s="29"/>
      <c r="C26" s="29"/>
      <c r="D26" s="29"/>
      <c r="E26" s="33"/>
      <c r="F26" s="33"/>
      <c r="G26" s="29"/>
      <c r="H26" s="29"/>
      <c r="I26" s="29"/>
      <c r="J26" s="19"/>
      <c r="K26" s="19"/>
      <c r="L26" s="29"/>
      <c r="M26" s="29"/>
      <c r="N26" s="29"/>
      <c r="O26" s="29"/>
      <c r="P26" s="19"/>
      <c r="Q26" s="19"/>
      <c r="R26" s="29"/>
      <c r="S26" s="29"/>
      <c r="T26" s="29"/>
      <c r="U26" s="29"/>
      <c r="V26" s="19"/>
      <c r="W26" s="19"/>
      <c r="X26" s="19"/>
      <c r="Y26" s="19"/>
      <c r="Z26" s="33"/>
      <c r="AA26" s="33"/>
      <c r="AB26" s="33"/>
    </row>
    <row r="27" spans="1:29" x14ac:dyDescent="0.25">
      <c r="A27" s="3" t="s">
        <v>36</v>
      </c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 t="s">
        <v>19</v>
      </c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>
        <f>AB10+AB17+AB25</f>
        <v>71300</v>
      </c>
    </row>
    <row r="29" spans="1:29" x14ac:dyDescent="0.25">
      <c r="A29" s="3" t="s">
        <v>20</v>
      </c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14"/>
      <c r="V29" s="7"/>
      <c r="W29" s="7"/>
      <c r="X29" s="7"/>
      <c r="Y29" s="7"/>
      <c r="Z29" s="12"/>
      <c r="AA29" s="12"/>
      <c r="AB29" s="12">
        <f>AB28/2</f>
        <v>35650</v>
      </c>
    </row>
    <row r="30" spans="1:29" x14ac:dyDescent="0.25">
      <c r="A30" s="3" t="s">
        <v>21</v>
      </c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14"/>
      <c r="V30" s="7"/>
      <c r="W30" s="7"/>
      <c r="X30" s="7"/>
      <c r="Y30" s="7"/>
      <c r="Z30" s="12"/>
      <c r="AA30" s="12"/>
      <c r="AB30" s="12">
        <f>AB29*0.1</f>
        <v>3565</v>
      </c>
    </row>
    <row r="31" spans="1:29" x14ac:dyDescent="0.25">
      <c r="A31" s="3" t="s">
        <v>22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14"/>
      <c r="V31" s="7"/>
      <c r="W31" s="7"/>
      <c r="X31" s="7"/>
      <c r="Y31" s="7"/>
      <c r="Z31" s="12"/>
      <c r="AA31" s="12"/>
      <c r="AB31" s="12">
        <f>AB30*0.19925</f>
        <v>710.32625000000007</v>
      </c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14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14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3"/>
      <c r="B203" s="3"/>
      <c r="C203" s="3"/>
      <c r="D203" s="3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2"/>
    </row>
    <row r="204" spans="1:28" x14ac:dyDescent="0.25">
      <c r="A204" s="3"/>
      <c r="B204" s="3"/>
      <c r="C204" s="3"/>
      <c r="D204" s="3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2"/>
    </row>
    <row r="205" spans="1:28" x14ac:dyDescent="0.25">
      <c r="A205" s="3"/>
      <c r="B205" s="3"/>
      <c r="C205" s="3"/>
      <c r="D205" s="3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2"/>
    </row>
    <row r="206" spans="1:28" x14ac:dyDescent="0.25">
      <c r="A206" s="3"/>
      <c r="B206" s="3"/>
      <c r="C206" s="3"/>
      <c r="D206" s="3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3"/>
      <c r="V206" s="7"/>
      <c r="W206" s="7"/>
      <c r="X206" s="7"/>
      <c r="Y206" s="7"/>
      <c r="Z206" s="12"/>
      <c r="AA206" s="12"/>
      <c r="AB206" s="12"/>
    </row>
    <row r="207" spans="1:28" x14ac:dyDescent="0.25">
      <c r="A207" s="3"/>
      <c r="B207" s="3"/>
      <c r="C207" s="3"/>
      <c r="D207" s="3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3"/>
      <c r="V207" s="7"/>
      <c r="W207" s="7"/>
      <c r="X207" s="7"/>
      <c r="Y207" s="7"/>
      <c r="Z207" s="12"/>
      <c r="AA207" s="12"/>
      <c r="AB207" s="12"/>
    </row>
    <row r="208" spans="1:28" x14ac:dyDescent="0.25">
      <c r="A208" s="3"/>
      <c r="B208" s="3"/>
      <c r="C208" s="3"/>
      <c r="D208" s="3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3"/>
      <c r="V208" s="7"/>
      <c r="W208" s="7"/>
      <c r="X208" s="7"/>
      <c r="Y208" s="7"/>
      <c r="Z208" s="12"/>
      <c r="AA208" s="12"/>
      <c r="AB208" s="12"/>
    </row>
    <row r="209" spans="1:28" x14ac:dyDescent="0.25">
      <c r="A209" s="3"/>
      <c r="B209" s="3"/>
      <c r="C209" s="3"/>
      <c r="D209" s="3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3"/>
      <c r="V209" s="7"/>
      <c r="W209" s="7"/>
      <c r="X209" s="7"/>
      <c r="Y209" s="7"/>
      <c r="Z209" s="12"/>
      <c r="AA209" s="12"/>
      <c r="AB209" s="12"/>
    </row>
    <row r="210" spans="1:28" x14ac:dyDescent="0.25">
      <c r="A210" s="3"/>
      <c r="B210" s="3"/>
      <c r="C210" s="3"/>
      <c r="D210" s="3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3"/>
      <c r="V210" s="7"/>
      <c r="W210" s="7"/>
      <c r="X210" s="7"/>
      <c r="Y210" s="7"/>
      <c r="Z210" s="12"/>
      <c r="AA210" s="12"/>
      <c r="AB210" s="12"/>
    </row>
    <row r="211" spans="1:28" x14ac:dyDescent="0.25">
      <c r="A211" s="3"/>
      <c r="B211" s="3"/>
      <c r="C211" s="3"/>
      <c r="D211" s="3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3"/>
      <c r="V211" s="7"/>
      <c r="W211" s="7"/>
      <c r="X211" s="7"/>
      <c r="Y211" s="7"/>
      <c r="Z211" s="12"/>
      <c r="AA211" s="12"/>
      <c r="AB211" s="12"/>
    </row>
    <row r="212" spans="1:28" x14ac:dyDescent="0.25">
      <c r="A212" s="3"/>
      <c r="B212" s="3"/>
      <c r="C212" s="3"/>
      <c r="D212" s="3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3"/>
      <c r="V212" s="7"/>
      <c r="W212" s="7"/>
      <c r="X212" s="7"/>
      <c r="Y212" s="7"/>
      <c r="Z212" s="12"/>
      <c r="AA212" s="12"/>
      <c r="AB212" s="12"/>
    </row>
    <row r="213" spans="1:28" x14ac:dyDescent="0.25">
      <c r="A213" s="1"/>
      <c r="B213" s="1"/>
      <c r="C213" s="1"/>
      <c r="D213" s="1"/>
      <c r="E213" s="11"/>
      <c r="F213" s="11"/>
      <c r="G213" s="1"/>
      <c r="H213" s="1"/>
      <c r="I213" s="1"/>
      <c r="J213" s="5"/>
      <c r="K213" s="5"/>
      <c r="L213" s="3"/>
      <c r="M213" s="1"/>
      <c r="N213" s="1"/>
      <c r="O213" s="1"/>
      <c r="P213" s="5"/>
      <c r="Q213" s="5"/>
      <c r="R213" s="3"/>
      <c r="S213" s="1"/>
      <c r="T213" s="1"/>
      <c r="U213" s="1"/>
      <c r="V213" s="5"/>
      <c r="W213" s="5"/>
      <c r="X213" s="7"/>
      <c r="Y213" s="5"/>
      <c r="Z213" s="11"/>
      <c r="AA213" s="11"/>
      <c r="AB213" s="11"/>
    </row>
    <row r="214" spans="1:28" x14ac:dyDescent="0.25">
      <c r="A214" s="1"/>
      <c r="B214" s="1"/>
      <c r="C214" s="1"/>
      <c r="D214" s="1"/>
      <c r="E214" s="11"/>
      <c r="F214" s="11"/>
      <c r="G214" s="1"/>
      <c r="H214" s="1"/>
      <c r="I214" s="1"/>
      <c r="J214" s="5"/>
      <c r="K214" s="5"/>
      <c r="L214" s="3"/>
      <c r="M214" s="1"/>
      <c r="N214" s="1"/>
      <c r="O214" s="1"/>
      <c r="P214" s="5"/>
      <c r="Q214" s="5"/>
      <c r="R214" s="3"/>
      <c r="S214" s="1"/>
      <c r="T214" s="1"/>
      <c r="U214" s="1"/>
      <c r="V214" s="5"/>
      <c r="W214" s="5"/>
      <c r="X214" s="7"/>
      <c r="Y214" s="5"/>
      <c r="Z214" s="11"/>
      <c r="AA214" s="11"/>
      <c r="AB214" s="11"/>
    </row>
    <row r="215" spans="1:28" x14ac:dyDescent="0.25">
      <c r="A215" s="1"/>
      <c r="B215" s="1"/>
      <c r="C215" s="1"/>
      <c r="D215" s="1"/>
      <c r="E215" s="11"/>
      <c r="F215" s="11"/>
      <c r="G215" s="1"/>
      <c r="H215" s="1"/>
      <c r="I215" s="1"/>
      <c r="J215" s="5"/>
      <c r="K215" s="5"/>
      <c r="L215" s="3"/>
      <c r="M215" s="1"/>
      <c r="N215" s="1"/>
      <c r="O215" s="1"/>
      <c r="P215" s="5"/>
      <c r="Q215" s="5"/>
      <c r="R215" s="3"/>
      <c r="S215" s="1"/>
      <c r="T215" s="1"/>
      <c r="U215" s="1"/>
      <c r="V215" s="5"/>
      <c r="W215" s="5"/>
      <c r="X215" s="7"/>
      <c r="Y215" s="5"/>
      <c r="Z215" s="11"/>
      <c r="AA215" s="11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1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1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1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1"/>
      <c r="V219" s="5"/>
      <c r="W219" s="5"/>
      <c r="X219" s="7"/>
      <c r="Y219" s="5"/>
      <c r="Z219" s="11"/>
      <c r="AA219" s="11"/>
      <c r="AB219" s="11"/>
    </row>
  </sheetData>
  <mergeCells count="2">
    <mergeCell ref="D1:E1"/>
    <mergeCell ref="Y1:Z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4FBA1-BC02-4F45-B17A-402A873AD373}">
  <dimension ref="A1:AC172"/>
  <sheetViews>
    <sheetView workbookViewId="0">
      <selection activeCell="G24" sqref="G24"/>
    </sheetView>
  </sheetViews>
  <sheetFormatPr defaultRowHeight="15" x14ac:dyDescent="0.25"/>
  <cols>
    <col min="1" max="1" width="21.57031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693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694</v>
      </c>
      <c r="B3" s="3" t="s">
        <v>695</v>
      </c>
      <c r="C3" s="3" t="s">
        <v>29</v>
      </c>
      <c r="D3" s="3">
        <v>160</v>
      </c>
      <c r="E3" s="12">
        <v>140300</v>
      </c>
      <c r="F3" s="12"/>
      <c r="G3" s="3">
        <v>113.0211</v>
      </c>
      <c r="H3" s="3" t="s">
        <v>93</v>
      </c>
      <c r="I3" s="3">
        <v>6.2539999999999996</v>
      </c>
      <c r="J3" s="7">
        <v>1201</v>
      </c>
      <c r="K3" s="7">
        <f>I3*J3</f>
        <v>7511.0539999999992</v>
      </c>
      <c r="L3" s="3"/>
      <c r="M3" s="3"/>
      <c r="N3" s="3"/>
      <c r="O3" s="3"/>
      <c r="P3" s="7"/>
      <c r="Q3" s="7"/>
      <c r="R3" s="3"/>
      <c r="S3" s="3">
        <v>84.168899999999994</v>
      </c>
      <c r="T3" s="3" t="s">
        <v>93</v>
      </c>
      <c r="U3" s="3">
        <v>5.2011000000000003</v>
      </c>
      <c r="V3" s="7">
        <v>96.97</v>
      </c>
      <c r="W3" s="7">
        <f>U3*V3</f>
        <v>504.35066700000004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12"/>
      <c r="H4" s="12" t="s">
        <v>97</v>
      </c>
      <c r="I4" s="3">
        <v>43.446199999999997</v>
      </c>
      <c r="J4" s="7">
        <v>897</v>
      </c>
      <c r="K4" s="7">
        <f t="shared" ref="K4:K8" si="0">I4*J4</f>
        <v>38971.241399999999</v>
      </c>
      <c r="L4" s="3"/>
      <c r="M4" s="12"/>
      <c r="N4" s="12"/>
      <c r="O4" s="3"/>
      <c r="P4" s="7"/>
      <c r="Q4" s="7"/>
      <c r="R4" s="3"/>
      <c r="S4" s="3"/>
      <c r="T4" s="3" t="s">
        <v>97</v>
      </c>
      <c r="U4" s="14">
        <v>8.2350999999999992</v>
      </c>
      <c r="V4" s="7">
        <v>96.97</v>
      </c>
      <c r="W4" s="7">
        <f t="shared" ref="W4:W12" si="1">U4*V4</f>
        <v>798.55764699999986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12"/>
      <c r="H5" s="12" t="s">
        <v>95</v>
      </c>
      <c r="I5" s="3">
        <v>6.2092999999999998</v>
      </c>
      <c r="J5" s="7">
        <v>704</v>
      </c>
      <c r="K5" s="7">
        <f t="shared" si="0"/>
        <v>4371.3472000000002</v>
      </c>
      <c r="L5" s="3"/>
      <c r="M5" s="12"/>
      <c r="N5" s="12"/>
      <c r="O5" s="3"/>
      <c r="P5" s="7"/>
      <c r="Q5" s="7"/>
      <c r="R5" s="3"/>
      <c r="S5" s="3"/>
      <c r="T5" s="3" t="s">
        <v>95</v>
      </c>
      <c r="U5" s="14">
        <v>57.251199999999997</v>
      </c>
      <c r="V5" s="7">
        <v>96.97</v>
      </c>
      <c r="W5" s="7">
        <f t="shared" si="1"/>
        <v>5551.6488639999998</v>
      </c>
      <c r="X5" s="7"/>
      <c r="Y5" s="7"/>
      <c r="Z5" s="12"/>
      <c r="AA5" s="12"/>
      <c r="AB5" s="12"/>
    </row>
    <row r="6" spans="1:29" x14ac:dyDescent="0.25">
      <c r="A6" s="3"/>
      <c r="B6" s="15"/>
      <c r="C6" s="15"/>
      <c r="D6" s="15"/>
      <c r="E6" s="16"/>
      <c r="F6" s="16"/>
      <c r="G6" s="16"/>
      <c r="H6" s="16" t="s">
        <v>122</v>
      </c>
      <c r="I6" s="15">
        <v>21.414899999999999</v>
      </c>
      <c r="J6" s="17">
        <v>1325</v>
      </c>
      <c r="K6" s="7">
        <f t="shared" si="0"/>
        <v>28374.7425</v>
      </c>
      <c r="L6" s="15"/>
      <c r="M6" s="16"/>
      <c r="N6" s="16"/>
      <c r="O6" s="15"/>
      <c r="P6" s="7"/>
      <c r="Q6" s="7"/>
      <c r="R6" s="15"/>
      <c r="S6" s="15"/>
      <c r="T6" s="15" t="s">
        <v>122</v>
      </c>
      <c r="U6" s="18">
        <v>0.1244</v>
      </c>
      <c r="V6" s="7">
        <v>96.97</v>
      </c>
      <c r="W6" s="7">
        <f t="shared" si="1"/>
        <v>12.063067999999999</v>
      </c>
      <c r="X6" s="17"/>
      <c r="Y6" s="17"/>
      <c r="Z6" s="16"/>
      <c r="AA6" s="16"/>
      <c r="AB6" s="16"/>
    </row>
    <row r="7" spans="1:29" x14ac:dyDescent="0.25">
      <c r="A7" s="3"/>
      <c r="B7" s="3"/>
      <c r="C7" s="3"/>
      <c r="D7" s="3"/>
      <c r="E7" s="12"/>
      <c r="F7" s="12"/>
      <c r="G7" s="12"/>
      <c r="H7" s="12" t="s">
        <v>100</v>
      </c>
      <c r="I7" s="3">
        <v>21.892299999999999</v>
      </c>
      <c r="J7" s="7">
        <v>1159</v>
      </c>
      <c r="K7" s="7">
        <f t="shared" si="0"/>
        <v>25373.1757</v>
      </c>
      <c r="L7" s="3"/>
      <c r="M7" s="12"/>
      <c r="N7" s="12"/>
      <c r="O7" s="3"/>
      <c r="P7" s="7"/>
      <c r="Q7" s="7"/>
      <c r="R7" s="3"/>
      <c r="S7" s="3"/>
      <c r="T7" s="3" t="s">
        <v>100</v>
      </c>
      <c r="U7" s="3">
        <v>0.26960000000000001</v>
      </c>
      <c r="V7" s="7">
        <v>96.97</v>
      </c>
      <c r="W7" s="7">
        <f t="shared" si="1"/>
        <v>26.143111999999999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12"/>
      <c r="H8" s="12" t="s">
        <v>400</v>
      </c>
      <c r="I8" s="3">
        <v>13.804399999999999</v>
      </c>
      <c r="J8" s="7">
        <v>773</v>
      </c>
      <c r="K8" s="7">
        <f t="shared" si="0"/>
        <v>10670.8012</v>
      </c>
      <c r="L8" s="3"/>
      <c r="M8" s="12"/>
      <c r="N8" s="12"/>
      <c r="O8" s="3"/>
      <c r="P8" s="7"/>
      <c r="Q8" s="7"/>
      <c r="R8" s="3"/>
      <c r="S8" s="3"/>
      <c r="T8" s="3" t="s">
        <v>187</v>
      </c>
      <c r="U8" s="3">
        <v>0.34379999999999999</v>
      </c>
      <c r="V8" s="7">
        <v>96.97</v>
      </c>
      <c r="W8" s="7">
        <f t="shared" si="1"/>
        <v>33.338285999999997</v>
      </c>
      <c r="X8" s="7"/>
      <c r="Y8" s="7"/>
      <c r="Z8" s="12"/>
      <c r="AA8" s="12"/>
      <c r="AB8" s="12"/>
    </row>
    <row r="9" spans="1:29" s="4" customFormat="1" x14ac:dyDescent="0.25">
      <c r="A9" s="3"/>
      <c r="B9" s="3"/>
      <c r="C9" s="3"/>
      <c r="D9" s="3"/>
      <c r="E9" s="12"/>
      <c r="F9" s="12"/>
      <c r="G9" s="12"/>
      <c r="H9" s="12"/>
      <c r="I9" s="3"/>
      <c r="J9" s="7"/>
      <c r="K9" s="7"/>
      <c r="L9" s="3"/>
      <c r="M9" s="12"/>
      <c r="N9" s="12"/>
      <c r="O9" s="3"/>
      <c r="P9" s="7"/>
      <c r="Q9" s="7"/>
      <c r="R9" s="3"/>
      <c r="S9" s="3"/>
      <c r="T9" s="3" t="s">
        <v>63</v>
      </c>
      <c r="U9" s="14">
        <v>5.9737999999999998</v>
      </c>
      <c r="V9" s="7">
        <v>96.97</v>
      </c>
      <c r="W9" s="7">
        <f t="shared" si="1"/>
        <v>579.27938599999993</v>
      </c>
      <c r="X9" s="7"/>
      <c r="Y9" s="7"/>
      <c r="Z9" s="12"/>
      <c r="AA9" s="12"/>
      <c r="AB9" s="12"/>
    </row>
    <row r="10" spans="1:29" x14ac:dyDescent="0.25">
      <c r="A10" s="15"/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 t="s">
        <v>241</v>
      </c>
      <c r="U10" s="14">
        <v>0.18729999999999999</v>
      </c>
      <c r="V10" s="7">
        <v>96.97</v>
      </c>
      <c r="W10" s="7">
        <f t="shared" si="1"/>
        <v>18.162481</v>
      </c>
      <c r="X10" s="7"/>
      <c r="Y10" s="7"/>
      <c r="Z10" s="12"/>
      <c r="AA10" s="12"/>
      <c r="AB10" s="12"/>
    </row>
    <row r="11" spans="1:29" s="20" customFormat="1" x14ac:dyDescent="0.25">
      <c r="A11" s="15"/>
      <c r="B11" s="15"/>
      <c r="C11" s="15"/>
      <c r="D11" s="15"/>
      <c r="E11" s="16"/>
      <c r="F11" s="16"/>
      <c r="G11" s="15"/>
      <c r="H11" s="15"/>
      <c r="I11" s="15"/>
      <c r="J11" s="17"/>
      <c r="K11" s="7"/>
      <c r="L11" s="15"/>
      <c r="M11" s="15"/>
      <c r="N11" s="15"/>
      <c r="O11" s="15"/>
      <c r="P11" s="7"/>
      <c r="Q11" s="7"/>
      <c r="R11" s="15"/>
      <c r="S11" s="15"/>
      <c r="T11" s="15" t="s">
        <v>696</v>
      </c>
      <c r="U11" s="15">
        <v>2.8065000000000002</v>
      </c>
      <c r="V11" s="7">
        <v>96.97</v>
      </c>
      <c r="W11" s="7">
        <f t="shared" si="1"/>
        <v>272.14630500000004</v>
      </c>
      <c r="X11" s="17"/>
      <c r="Y11" s="17"/>
      <c r="Z11" s="16"/>
      <c r="AA11" s="16"/>
      <c r="AB11" s="16"/>
    </row>
    <row r="12" spans="1:29" s="20" customFormat="1" x14ac:dyDescent="0.25">
      <c r="A12" s="15"/>
      <c r="B12" s="15"/>
      <c r="C12" s="15"/>
      <c r="D12" s="15"/>
      <c r="E12" s="16"/>
      <c r="F12" s="16"/>
      <c r="G12" s="15"/>
      <c r="H12" s="15"/>
      <c r="I12" s="15"/>
      <c r="J12" s="17"/>
      <c r="K12" s="7"/>
      <c r="L12" s="15"/>
      <c r="M12" s="15"/>
      <c r="N12" s="15"/>
      <c r="O12" s="15"/>
      <c r="P12" s="7"/>
      <c r="Q12" s="7"/>
      <c r="R12" s="15"/>
      <c r="S12" s="25"/>
      <c r="T12" s="15" t="s">
        <v>399</v>
      </c>
      <c r="U12" s="18">
        <v>3.7761</v>
      </c>
      <c r="V12" s="7">
        <v>96.97</v>
      </c>
      <c r="W12" s="7">
        <f t="shared" si="1"/>
        <v>366.16841699999998</v>
      </c>
      <c r="X12" s="17"/>
      <c r="Y12" s="17"/>
      <c r="Z12" s="16"/>
      <c r="AA12" s="16"/>
      <c r="AB12" s="16"/>
    </row>
    <row r="13" spans="1:29" s="20" customFormat="1" x14ac:dyDescent="0.25">
      <c r="A13" s="15"/>
      <c r="B13" s="15"/>
      <c r="C13" s="15"/>
      <c r="D13" s="15"/>
      <c r="E13" s="16"/>
      <c r="F13" s="16"/>
      <c r="G13" s="15"/>
      <c r="H13" s="15"/>
      <c r="I13" s="15">
        <f>SUM(I3:I8)</f>
        <v>113.0211</v>
      </c>
      <c r="J13" s="17"/>
      <c r="K13" s="7">
        <f>SUM(K3:K8)</f>
        <v>115272.36199999998</v>
      </c>
      <c r="L13" s="15"/>
      <c r="M13" s="15"/>
      <c r="N13" s="15"/>
      <c r="O13" s="15"/>
      <c r="P13" s="7"/>
      <c r="Q13" s="7"/>
      <c r="R13" s="15"/>
      <c r="S13" s="15"/>
      <c r="T13" s="15"/>
      <c r="U13" s="18">
        <f>SUM(U3:U12)</f>
        <v>84.168899999999979</v>
      </c>
      <c r="V13" s="7"/>
      <c r="W13" s="7">
        <f>SUM(W3:W12)</f>
        <v>8161.8582329999999</v>
      </c>
      <c r="X13" s="17"/>
      <c r="Y13" s="17">
        <f>K13+W13</f>
        <v>123434.22023299999</v>
      </c>
      <c r="Z13" s="16">
        <v>123400</v>
      </c>
      <c r="AA13" s="16">
        <v>140300</v>
      </c>
      <c r="AB13" s="16">
        <f>Z13-AA13</f>
        <v>-16900</v>
      </c>
    </row>
    <row r="14" spans="1:29" s="20" customFormat="1" x14ac:dyDescent="0.25">
      <c r="A14" s="29"/>
      <c r="B14" s="29"/>
      <c r="C14" s="22"/>
      <c r="D14" s="22"/>
      <c r="E14" s="23"/>
      <c r="F14" s="23"/>
      <c r="G14" s="22"/>
      <c r="H14" s="22"/>
      <c r="I14" s="22"/>
      <c r="J14" s="24"/>
      <c r="K14" s="19"/>
      <c r="L14" s="22"/>
      <c r="M14" s="22"/>
      <c r="N14" s="22"/>
      <c r="O14" s="22"/>
      <c r="P14" s="19"/>
      <c r="Q14" s="19"/>
      <c r="R14" s="22"/>
      <c r="S14" s="22"/>
      <c r="T14" s="22"/>
      <c r="U14" s="22"/>
      <c r="V14" s="19"/>
      <c r="W14" s="19"/>
      <c r="X14" s="24"/>
      <c r="Y14" s="24"/>
      <c r="Z14" s="23"/>
      <c r="AA14" s="23"/>
      <c r="AB14" s="23"/>
    </row>
    <row r="15" spans="1:29" s="20" customFormat="1" x14ac:dyDescent="0.25">
      <c r="A15" s="15" t="s">
        <v>36</v>
      </c>
      <c r="B15" s="15"/>
      <c r="C15" s="15"/>
      <c r="D15" s="15"/>
      <c r="E15" s="16"/>
      <c r="F15" s="16"/>
      <c r="G15" s="15"/>
      <c r="H15" s="15"/>
      <c r="I15" s="15"/>
      <c r="J15" s="17"/>
      <c r="K15" s="7"/>
      <c r="L15" s="15"/>
      <c r="M15" s="15"/>
      <c r="N15" s="15"/>
      <c r="O15" s="15"/>
      <c r="P15" s="7"/>
      <c r="Q15" s="7"/>
      <c r="R15" s="15"/>
      <c r="S15" s="15"/>
      <c r="T15" s="15"/>
      <c r="U15" s="15"/>
      <c r="V15" s="7"/>
      <c r="W15" s="7"/>
      <c r="X15" s="17"/>
      <c r="Y15" s="17"/>
      <c r="Z15" s="16"/>
      <c r="AA15" s="16"/>
      <c r="AB15" s="16"/>
      <c r="AC15" s="21"/>
    </row>
    <row r="16" spans="1:29" s="20" customFormat="1" x14ac:dyDescent="0.25">
      <c r="A16" s="15" t="s">
        <v>19</v>
      </c>
      <c r="B16" s="15"/>
      <c r="C16" s="15"/>
      <c r="D16" s="15"/>
      <c r="E16" s="16"/>
      <c r="F16" s="16"/>
      <c r="G16" s="15"/>
      <c r="H16" s="15"/>
      <c r="I16" s="15"/>
      <c r="J16" s="17"/>
      <c r="K16" s="7"/>
      <c r="L16" s="15"/>
      <c r="M16" s="15"/>
      <c r="N16" s="15"/>
      <c r="O16" s="15"/>
      <c r="P16" s="7"/>
      <c r="Q16" s="7"/>
      <c r="R16" s="15"/>
      <c r="S16" s="15"/>
      <c r="T16" s="15"/>
      <c r="U16" s="18"/>
      <c r="V16" s="7"/>
      <c r="W16" s="7"/>
      <c r="X16" s="17"/>
      <c r="Y16" s="17"/>
      <c r="Z16" s="16"/>
      <c r="AA16" s="16"/>
      <c r="AB16" s="16">
        <f>AB13</f>
        <v>-16900</v>
      </c>
      <c r="AC16" s="21"/>
    </row>
    <row r="17" spans="1:29" s="20" customFormat="1" x14ac:dyDescent="0.25">
      <c r="A17" s="15" t="s">
        <v>20</v>
      </c>
      <c r="B17" s="15"/>
      <c r="C17" s="15"/>
      <c r="D17" s="15"/>
      <c r="E17" s="16"/>
      <c r="F17" s="16"/>
      <c r="G17" s="15"/>
      <c r="H17" s="15"/>
      <c r="I17" s="15"/>
      <c r="J17" s="17"/>
      <c r="K17" s="7"/>
      <c r="L17" s="15"/>
      <c r="M17" s="15"/>
      <c r="N17" s="15"/>
      <c r="O17" s="15"/>
      <c r="P17" s="7"/>
      <c r="Q17" s="7"/>
      <c r="R17" s="15"/>
      <c r="S17" s="15"/>
      <c r="T17" s="15"/>
      <c r="U17" s="18"/>
      <c r="V17" s="7"/>
      <c r="W17" s="7"/>
      <c r="X17" s="17"/>
      <c r="Y17" s="17"/>
      <c r="Z17" s="16"/>
      <c r="AA17" s="16"/>
      <c r="AB17" s="16">
        <f>AB16/2</f>
        <v>-8450</v>
      </c>
      <c r="AC17" s="21"/>
    </row>
    <row r="18" spans="1:29" s="20" customFormat="1" x14ac:dyDescent="0.25">
      <c r="A18" s="15" t="s">
        <v>21</v>
      </c>
      <c r="B18" s="15"/>
      <c r="C18" s="15"/>
      <c r="D18" s="15"/>
      <c r="E18" s="16"/>
      <c r="F18" s="16"/>
      <c r="G18" s="15"/>
      <c r="H18" s="15"/>
      <c r="I18" s="15"/>
      <c r="J18" s="17"/>
      <c r="K18" s="7"/>
      <c r="L18" s="15"/>
      <c r="M18" s="15"/>
      <c r="N18" s="15"/>
      <c r="O18" s="15"/>
      <c r="P18" s="7"/>
      <c r="Q18" s="7"/>
      <c r="R18" s="15"/>
      <c r="S18" s="15"/>
      <c r="T18" s="15"/>
      <c r="U18" s="15"/>
      <c r="V18" s="7"/>
      <c r="W18" s="7"/>
      <c r="X18" s="17"/>
      <c r="Y18" s="17"/>
      <c r="Z18" s="16"/>
      <c r="AA18" s="16"/>
      <c r="AB18" s="16">
        <f>AB17*0.1</f>
        <v>-845</v>
      </c>
      <c r="AC18" s="21"/>
    </row>
    <row r="19" spans="1:29" s="20" customFormat="1" x14ac:dyDescent="0.25">
      <c r="A19" s="15" t="s">
        <v>22</v>
      </c>
      <c r="B19" s="15"/>
      <c r="C19" s="15"/>
      <c r="D19" s="15"/>
      <c r="E19" s="16"/>
      <c r="F19" s="16"/>
      <c r="G19" s="15"/>
      <c r="H19" s="15"/>
      <c r="I19" s="15"/>
      <c r="J19" s="17"/>
      <c r="K19" s="7"/>
      <c r="L19" s="15"/>
      <c r="M19" s="15"/>
      <c r="N19" s="15"/>
      <c r="O19" s="15"/>
      <c r="P19" s="7"/>
      <c r="Q19" s="7"/>
      <c r="R19" s="15"/>
      <c r="S19" s="15"/>
      <c r="T19" s="15"/>
      <c r="U19" s="18"/>
      <c r="V19" s="7"/>
      <c r="W19" s="7"/>
      <c r="X19" s="17"/>
      <c r="Y19" s="17"/>
      <c r="Z19" s="16"/>
      <c r="AA19" s="16"/>
      <c r="AB19" s="16">
        <f>AB18*0.19925</f>
        <v>-168.36625000000001</v>
      </c>
    </row>
    <row r="20" spans="1:29" s="20" customFormat="1" x14ac:dyDescent="0.25">
      <c r="A20" s="15"/>
      <c r="B20" s="15"/>
      <c r="C20" s="15"/>
      <c r="D20" s="15"/>
      <c r="E20" s="16"/>
      <c r="F20" s="16"/>
      <c r="G20" s="15"/>
      <c r="H20" s="15"/>
      <c r="I20" s="15"/>
      <c r="J20" s="17"/>
      <c r="K20" s="7"/>
      <c r="L20" s="15"/>
      <c r="M20" s="15"/>
      <c r="N20" s="15"/>
      <c r="O20" s="15"/>
      <c r="P20" s="7"/>
      <c r="Q20" s="7"/>
      <c r="R20" s="15"/>
      <c r="S20" s="15"/>
      <c r="T20" s="15"/>
      <c r="U20" s="18"/>
      <c r="V20" s="7"/>
      <c r="W20" s="7"/>
      <c r="X20" s="17"/>
      <c r="Y20" s="17"/>
      <c r="Z20" s="16"/>
      <c r="AA20" s="16"/>
      <c r="AB20" s="16"/>
    </row>
    <row r="21" spans="1:29" s="20" customFormat="1" x14ac:dyDescent="0.25">
      <c r="A21" s="15"/>
      <c r="B21" s="15"/>
      <c r="C21" s="15"/>
      <c r="D21" s="15"/>
      <c r="E21" s="16"/>
      <c r="F21" s="16"/>
      <c r="G21" s="15"/>
      <c r="H21" s="15"/>
      <c r="I21" s="15"/>
      <c r="J21" s="17"/>
      <c r="K21" s="7"/>
      <c r="L21" s="15"/>
      <c r="M21" s="15"/>
      <c r="N21" s="15"/>
      <c r="O21" s="15"/>
      <c r="P21" s="7"/>
      <c r="Q21" s="7"/>
      <c r="R21" s="15"/>
      <c r="S21" s="15"/>
      <c r="T21" s="15"/>
      <c r="U21" s="15"/>
      <c r="V21" s="7"/>
      <c r="W21" s="7"/>
      <c r="X21" s="17"/>
      <c r="Y21" s="17"/>
      <c r="Z21" s="16"/>
      <c r="AA21" s="16"/>
      <c r="AB21" s="16"/>
    </row>
    <row r="22" spans="1:29" s="20" customFormat="1" x14ac:dyDescent="0.25">
      <c r="A22" s="15"/>
      <c r="B22" s="15"/>
      <c r="C22" s="15"/>
      <c r="D22" s="15"/>
      <c r="E22" s="16"/>
      <c r="F22" s="16"/>
      <c r="G22" s="15"/>
      <c r="H22" s="15"/>
      <c r="I22" s="15"/>
      <c r="J22" s="17"/>
      <c r="K22" s="7"/>
      <c r="L22" s="15"/>
      <c r="M22" s="15"/>
      <c r="N22" s="15"/>
      <c r="O22" s="15"/>
      <c r="P22" s="7"/>
      <c r="Q22" s="7"/>
      <c r="R22" s="15"/>
      <c r="S22" s="17"/>
      <c r="T22" s="15"/>
      <c r="U22" s="18"/>
      <c r="V22" s="7"/>
      <c r="W22" s="7"/>
      <c r="X22" s="17"/>
      <c r="Y22" s="17"/>
      <c r="Z22" s="16"/>
      <c r="AA22" s="16"/>
      <c r="AB22" s="16"/>
    </row>
    <row r="23" spans="1:29" s="20" customFormat="1" x14ac:dyDescent="0.25">
      <c r="A23" s="15"/>
      <c r="B23" s="15"/>
      <c r="C23" s="15"/>
      <c r="D23" s="15"/>
      <c r="E23" s="16"/>
      <c r="F23" s="16"/>
      <c r="G23" s="15"/>
      <c r="H23" s="15"/>
      <c r="I23" s="15"/>
      <c r="J23" s="17"/>
      <c r="K23" s="7"/>
      <c r="L23" s="15"/>
      <c r="M23" s="15"/>
      <c r="N23" s="15"/>
      <c r="O23" s="15"/>
      <c r="P23" s="7"/>
      <c r="Q23" s="7"/>
      <c r="R23" s="15"/>
      <c r="S23" s="15"/>
      <c r="T23" s="15"/>
      <c r="U23" s="15"/>
      <c r="V23" s="7"/>
      <c r="W23" s="7"/>
      <c r="X23" s="17"/>
      <c r="Y23" s="17"/>
      <c r="Z23" s="16"/>
      <c r="AA23" s="16"/>
      <c r="AB23" s="16"/>
    </row>
    <row r="24" spans="1:29" s="20" customFormat="1" x14ac:dyDescent="0.25">
      <c r="A24" s="15"/>
      <c r="B24" s="15"/>
      <c r="C24" s="15"/>
      <c r="D24" s="15"/>
      <c r="E24" s="16"/>
      <c r="F24" s="16"/>
      <c r="G24" s="15"/>
      <c r="H24" s="15"/>
      <c r="I24" s="15"/>
      <c r="J24" s="17"/>
      <c r="K24" s="7"/>
      <c r="L24" s="15"/>
      <c r="M24" s="15"/>
      <c r="N24" s="15"/>
      <c r="O24" s="15"/>
      <c r="P24" s="7"/>
      <c r="Q24" s="7"/>
      <c r="R24" s="15"/>
      <c r="S24" s="15"/>
      <c r="T24" s="15"/>
      <c r="U24" s="18"/>
      <c r="V24" s="7"/>
      <c r="W24" s="7"/>
      <c r="X24" s="17"/>
      <c r="Y24" s="17"/>
      <c r="Z24" s="16"/>
      <c r="AA24" s="16"/>
      <c r="AB24" s="16"/>
    </row>
    <row r="25" spans="1:29" s="20" customFormat="1" x14ac:dyDescent="0.25">
      <c r="A25" s="15"/>
      <c r="B25" s="15"/>
      <c r="C25" s="15"/>
      <c r="D25" s="15"/>
      <c r="E25" s="16"/>
      <c r="F25" s="16"/>
      <c r="G25" s="15"/>
      <c r="H25" s="15"/>
      <c r="I25" s="15"/>
      <c r="J25" s="17"/>
      <c r="K25" s="7"/>
      <c r="L25" s="15"/>
      <c r="M25" s="15"/>
      <c r="N25" s="15"/>
      <c r="O25" s="15"/>
      <c r="P25" s="7"/>
      <c r="Q25" s="7"/>
      <c r="R25" s="15"/>
      <c r="S25" s="15"/>
      <c r="T25" s="15"/>
      <c r="U25" s="15"/>
      <c r="V25" s="7"/>
      <c r="W25" s="7"/>
      <c r="X25" s="17"/>
      <c r="Y25" s="17"/>
      <c r="Z25" s="16"/>
      <c r="AA25" s="16"/>
      <c r="AB25" s="16"/>
    </row>
    <row r="26" spans="1:29" s="20" customFormat="1" x14ac:dyDescent="0.25">
      <c r="A26" s="15"/>
      <c r="B26" s="15"/>
      <c r="C26" s="15"/>
      <c r="D26" s="15"/>
      <c r="E26" s="16"/>
      <c r="F26" s="16"/>
      <c r="G26" s="15"/>
      <c r="H26" s="15"/>
      <c r="I26" s="15"/>
      <c r="J26" s="17"/>
      <c r="K26" s="7"/>
      <c r="L26" s="15"/>
      <c r="M26" s="15"/>
      <c r="N26" s="15"/>
      <c r="O26" s="15"/>
      <c r="P26" s="7"/>
      <c r="Q26" s="7"/>
      <c r="R26" s="15"/>
      <c r="S26" s="15"/>
      <c r="T26" s="15"/>
      <c r="U26" s="15"/>
      <c r="V26" s="7"/>
      <c r="W26" s="7"/>
      <c r="X26" s="17"/>
      <c r="Y26" s="17"/>
      <c r="Z26" s="16"/>
      <c r="AA26" s="16"/>
      <c r="AB26" s="16"/>
    </row>
    <row r="27" spans="1:29" s="20" customFormat="1" x14ac:dyDescent="0.25">
      <c r="A27" s="15"/>
      <c r="B27" s="15"/>
      <c r="C27" s="15"/>
      <c r="D27" s="15"/>
      <c r="E27" s="16"/>
      <c r="F27" s="16"/>
      <c r="G27" s="15"/>
      <c r="H27" s="15"/>
      <c r="I27" s="15"/>
      <c r="J27" s="17"/>
      <c r="K27" s="7"/>
      <c r="L27" s="15"/>
      <c r="M27" s="15"/>
      <c r="N27" s="15"/>
      <c r="O27" s="15"/>
      <c r="P27" s="7"/>
      <c r="Q27" s="7"/>
      <c r="R27" s="15"/>
      <c r="S27" s="15"/>
      <c r="T27" s="15"/>
      <c r="U27" s="15"/>
      <c r="V27" s="7"/>
      <c r="W27" s="7"/>
      <c r="X27" s="17"/>
      <c r="Y27" s="17"/>
      <c r="Z27" s="16"/>
      <c r="AA27" s="16"/>
      <c r="AB27" s="16"/>
    </row>
    <row r="28" spans="1:29" s="20" customFormat="1" x14ac:dyDescent="0.25">
      <c r="A28" s="15"/>
      <c r="B28" s="15"/>
      <c r="C28" s="15"/>
      <c r="D28" s="15"/>
      <c r="E28" s="16"/>
      <c r="F28" s="16"/>
      <c r="G28" s="15"/>
      <c r="H28" s="15"/>
      <c r="I28" s="15"/>
      <c r="J28" s="16"/>
      <c r="K28" s="7"/>
      <c r="L28" s="15"/>
      <c r="M28" s="15"/>
      <c r="N28" s="15"/>
      <c r="O28" s="15"/>
      <c r="P28" s="17"/>
      <c r="Q28" s="17"/>
      <c r="R28" s="15"/>
      <c r="S28" s="15"/>
      <c r="T28" s="15"/>
      <c r="U28" s="15"/>
      <c r="V28" s="7"/>
      <c r="W28" s="7"/>
      <c r="X28" s="17"/>
      <c r="Y28" s="17"/>
      <c r="Z28" s="16"/>
      <c r="AA28" s="16"/>
      <c r="AB28" s="16"/>
    </row>
    <row r="29" spans="1:29" s="20" customFormat="1" x14ac:dyDescent="0.25">
      <c r="A29" s="15"/>
      <c r="B29" s="15"/>
      <c r="C29" s="15"/>
      <c r="D29" s="15"/>
      <c r="E29" s="16"/>
      <c r="F29" s="16"/>
      <c r="G29" s="15"/>
      <c r="H29" s="15"/>
      <c r="I29" s="15"/>
      <c r="J29" s="17"/>
      <c r="K29" s="7"/>
      <c r="L29" s="15"/>
      <c r="M29" s="15"/>
      <c r="N29" s="15"/>
      <c r="O29" s="15"/>
      <c r="P29" s="17"/>
      <c r="Q29" s="17"/>
      <c r="R29" s="15"/>
      <c r="S29" s="15"/>
      <c r="T29" s="15"/>
      <c r="U29" s="15"/>
      <c r="V29" s="7"/>
      <c r="W29" s="7"/>
      <c r="X29" s="17"/>
      <c r="Y29" s="17"/>
      <c r="Z29" s="16"/>
      <c r="AA29" s="16"/>
      <c r="AB29" s="16"/>
    </row>
    <row r="30" spans="1:29" s="20" customFormat="1" x14ac:dyDescent="0.25">
      <c r="A30" s="15"/>
      <c r="B30" s="15"/>
      <c r="C30" s="15"/>
      <c r="D30" s="15"/>
      <c r="E30" s="16"/>
      <c r="F30" s="16"/>
      <c r="G30" s="15"/>
      <c r="H30" s="15"/>
      <c r="I30" s="15"/>
      <c r="J30" s="17"/>
      <c r="K30" s="7"/>
      <c r="L30" s="15"/>
      <c r="M30" s="15"/>
      <c r="N30" s="15"/>
      <c r="O30" s="15"/>
      <c r="P30" s="17"/>
      <c r="Q30" s="17"/>
      <c r="R30" s="15"/>
      <c r="S30" s="15"/>
      <c r="T30" s="15"/>
      <c r="U30" s="15"/>
      <c r="V30" s="7"/>
      <c r="W30" s="7"/>
      <c r="X30" s="17"/>
      <c r="Y30" s="17"/>
      <c r="Z30" s="16"/>
      <c r="AA30" s="16"/>
      <c r="AB30" s="16"/>
    </row>
    <row r="31" spans="1:29" s="20" customFormat="1" x14ac:dyDescent="0.25">
      <c r="A31" s="15"/>
      <c r="B31" s="15"/>
      <c r="C31" s="15"/>
      <c r="D31" s="15"/>
      <c r="E31" s="16"/>
      <c r="F31" s="16"/>
      <c r="G31" s="15"/>
      <c r="H31" s="15"/>
      <c r="I31" s="15"/>
      <c r="J31" s="17"/>
      <c r="K31" s="7"/>
      <c r="L31" s="15"/>
      <c r="M31" s="15"/>
      <c r="N31" s="15"/>
      <c r="O31" s="15"/>
      <c r="P31" s="17"/>
      <c r="Q31" s="17"/>
      <c r="R31" s="15"/>
      <c r="S31" s="15"/>
      <c r="T31" s="15"/>
      <c r="U31" s="15"/>
      <c r="V31" s="7"/>
      <c r="W31" s="7"/>
      <c r="X31" s="17"/>
      <c r="Y31" s="17"/>
      <c r="Z31" s="16"/>
      <c r="AA31" s="16"/>
      <c r="AB31" s="16"/>
    </row>
    <row r="32" spans="1:29" s="20" customFormat="1" x14ac:dyDescent="0.25">
      <c r="A32" s="15"/>
      <c r="B32" s="15"/>
      <c r="C32" s="15"/>
      <c r="D32" s="15"/>
      <c r="E32" s="16"/>
      <c r="F32" s="16"/>
      <c r="G32" s="15"/>
      <c r="H32" s="15"/>
      <c r="I32" s="15"/>
      <c r="J32" s="17"/>
      <c r="K32" s="7"/>
      <c r="L32" s="15"/>
      <c r="M32" s="15"/>
      <c r="N32" s="15"/>
      <c r="O32" s="15"/>
      <c r="P32" s="17"/>
      <c r="Q32" s="17"/>
      <c r="R32" s="15"/>
      <c r="S32" s="15"/>
      <c r="T32" s="15"/>
      <c r="U32" s="15"/>
      <c r="V32" s="7"/>
      <c r="W32" s="7"/>
      <c r="X32" s="17"/>
      <c r="Y32" s="17"/>
      <c r="Z32" s="16"/>
      <c r="AA32" s="16"/>
      <c r="AB32" s="16"/>
    </row>
    <row r="33" spans="1:28" s="20" customFormat="1" x14ac:dyDescent="0.25">
      <c r="A33" s="15"/>
      <c r="B33" s="15"/>
      <c r="C33" s="15"/>
      <c r="D33" s="15"/>
      <c r="E33" s="16"/>
      <c r="F33" s="16"/>
      <c r="G33" s="15"/>
      <c r="H33" s="15"/>
      <c r="I33" s="15"/>
      <c r="J33" s="17"/>
      <c r="K33" s="7"/>
      <c r="L33" s="15"/>
      <c r="M33" s="15"/>
      <c r="N33" s="15"/>
      <c r="O33" s="15"/>
      <c r="P33" s="17"/>
      <c r="Q33" s="17"/>
      <c r="R33" s="15"/>
      <c r="S33" s="15"/>
      <c r="T33" s="15"/>
      <c r="U33" s="15"/>
      <c r="V33" s="7"/>
      <c r="W33" s="7"/>
      <c r="X33" s="17"/>
      <c r="Y33" s="17"/>
      <c r="Z33" s="16"/>
      <c r="AA33" s="16"/>
      <c r="AB33" s="16"/>
    </row>
    <row r="34" spans="1:28" s="20" customFormat="1" x14ac:dyDescent="0.25">
      <c r="A34" s="15"/>
      <c r="B34" s="15"/>
      <c r="C34" s="15"/>
      <c r="D34" s="15"/>
      <c r="E34" s="16"/>
      <c r="F34" s="16"/>
      <c r="G34" s="15"/>
      <c r="H34" s="15"/>
      <c r="I34" s="15"/>
      <c r="J34" s="17"/>
      <c r="K34" s="7"/>
      <c r="L34" s="15"/>
      <c r="M34" s="15"/>
      <c r="N34" s="15"/>
      <c r="O34" s="15"/>
      <c r="P34" s="17"/>
      <c r="Q34" s="17"/>
      <c r="R34" s="15"/>
      <c r="S34" s="15"/>
      <c r="T34" s="15"/>
      <c r="U34" s="15"/>
      <c r="V34" s="7"/>
      <c r="W34" s="7"/>
      <c r="X34" s="17"/>
      <c r="Y34" s="17"/>
      <c r="Z34" s="16"/>
      <c r="AA34" s="16"/>
      <c r="AB34" s="16"/>
    </row>
    <row r="35" spans="1:28" s="20" customFormat="1" x14ac:dyDescent="0.25">
      <c r="A35" s="15"/>
      <c r="B35" s="15"/>
      <c r="C35" s="15"/>
      <c r="D35" s="15"/>
      <c r="E35" s="16"/>
      <c r="F35" s="16"/>
      <c r="G35" s="15"/>
      <c r="H35" s="15"/>
      <c r="I35" s="15"/>
      <c r="J35" s="17"/>
      <c r="K35" s="7"/>
      <c r="L35" s="15"/>
      <c r="M35" s="15"/>
      <c r="N35" s="15"/>
      <c r="O35" s="15"/>
      <c r="P35" s="17"/>
      <c r="Q35" s="17"/>
      <c r="R35" s="15"/>
      <c r="S35" s="15"/>
      <c r="T35" s="15"/>
      <c r="U35" s="18"/>
      <c r="V35" s="17"/>
      <c r="W35" s="17"/>
      <c r="X35" s="17"/>
      <c r="Y35" s="17"/>
      <c r="Z35" s="16"/>
      <c r="AA35" s="16"/>
      <c r="AB35" s="16"/>
    </row>
    <row r="36" spans="1:28" s="20" customFormat="1" x14ac:dyDescent="0.25">
      <c r="A36" s="15"/>
      <c r="B36" s="15"/>
      <c r="C36" s="15"/>
      <c r="D36" s="15"/>
      <c r="E36" s="16"/>
      <c r="F36" s="16"/>
      <c r="G36" s="15"/>
      <c r="H36" s="15"/>
      <c r="I36" s="15"/>
      <c r="J36" s="17"/>
      <c r="K36" s="7"/>
      <c r="L36" s="15"/>
      <c r="M36" s="15"/>
      <c r="N36" s="15"/>
      <c r="O36" s="15"/>
      <c r="P36" s="17"/>
      <c r="Q36" s="17"/>
      <c r="R36" s="15"/>
      <c r="S36" s="15"/>
      <c r="T36" s="15"/>
      <c r="U36" s="15"/>
      <c r="V36" s="17"/>
      <c r="W36" s="17"/>
      <c r="X36" s="17"/>
      <c r="Y36" s="17"/>
      <c r="Z36" s="16"/>
      <c r="AA36" s="16"/>
      <c r="AB36" s="16"/>
    </row>
    <row r="37" spans="1:28" s="20" customFormat="1" x14ac:dyDescent="0.25">
      <c r="A37" s="15"/>
      <c r="B37" s="15"/>
      <c r="C37" s="15"/>
      <c r="D37" s="15"/>
      <c r="E37" s="16"/>
      <c r="F37" s="16"/>
      <c r="G37" s="15"/>
      <c r="H37" s="15"/>
      <c r="I37" s="15"/>
      <c r="J37" s="17"/>
      <c r="K37" s="7"/>
      <c r="L37" s="15"/>
      <c r="M37" s="15"/>
      <c r="N37" s="15"/>
      <c r="O37" s="15"/>
      <c r="P37" s="17"/>
      <c r="Q37" s="17"/>
      <c r="R37" s="15"/>
      <c r="S37" s="15"/>
      <c r="T37" s="15"/>
      <c r="U37" s="15"/>
      <c r="V37" s="17"/>
      <c r="W37" s="17"/>
      <c r="X37" s="17"/>
      <c r="Y37" s="17"/>
      <c r="Z37" s="16"/>
      <c r="AA37" s="16"/>
      <c r="AB37" s="16"/>
    </row>
    <row r="38" spans="1:28" s="20" customFormat="1" x14ac:dyDescent="0.25">
      <c r="A38" s="15"/>
      <c r="B38" s="15"/>
      <c r="C38" s="15"/>
      <c r="D38" s="15"/>
      <c r="E38" s="16"/>
      <c r="F38" s="16"/>
      <c r="G38" s="15"/>
      <c r="H38" s="15"/>
      <c r="I38" s="15"/>
      <c r="J38" s="17"/>
      <c r="K38" s="7"/>
      <c r="L38" s="15"/>
      <c r="M38" s="15"/>
      <c r="N38" s="15"/>
      <c r="O38" s="15"/>
      <c r="P38" s="17"/>
      <c r="Q38" s="17"/>
      <c r="R38" s="15"/>
      <c r="S38" s="15"/>
      <c r="T38" s="15"/>
      <c r="U38" s="15"/>
      <c r="V38" s="17"/>
      <c r="W38" s="17"/>
      <c r="X38" s="17"/>
      <c r="Y38" s="17"/>
      <c r="Z38" s="16"/>
      <c r="AA38" s="16"/>
      <c r="AB38" s="16"/>
    </row>
    <row r="39" spans="1:28" s="20" customFormat="1" x14ac:dyDescent="0.25">
      <c r="A39" s="15"/>
      <c r="B39" s="15"/>
      <c r="C39" s="15"/>
      <c r="D39" s="15"/>
      <c r="E39" s="16"/>
      <c r="F39" s="16"/>
      <c r="G39" s="15"/>
      <c r="H39" s="15"/>
      <c r="I39" s="15"/>
      <c r="J39" s="17"/>
      <c r="K39" s="7"/>
      <c r="L39" s="15"/>
      <c r="M39" s="15"/>
      <c r="N39" s="15"/>
      <c r="O39" s="15"/>
      <c r="P39" s="17"/>
      <c r="Q39" s="17"/>
      <c r="R39" s="15"/>
      <c r="S39" s="15"/>
      <c r="T39" s="15"/>
      <c r="U39" s="15"/>
      <c r="V39" s="17"/>
      <c r="W39" s="17"/>
      <c r="X39" s="17"/>
      <c r="Y39" s="17"/>
      <c r="Z39" s="16"/>
      <c r="AA39" s="16"/>
      <c r="AB39" s="16"/>
    </row>
    <row r="40" spans="1:28" s="20" customFormat="1" x14ac:dyDescent="0.25">
      <c r="A40" s="15"/>
      <c r="B40" s="15"/>
      <c r="C40" s="15"/>
      <c r="D40" s="15"/>
      <c r="E40" s="16"/>
      <c r="F40" s="16"/>
      <c r="G40" s="15"/>
      <c r="H40" s="15"/>
      <c r="I40" s="15"/>
      <c r="J40" s="17"/>
      <c r="K40" s="7"/>
      <c r="L40" s="15"/>
      <c r="M40" s="15"/>
      <c r="N40" s="15"/>
      <c r="O40" s="15"/>
      <c r="P40" s="17"/>
      <c r="Q40" s="17"/>
      <c r="R40" s="15"/>
      <c r="S40" s="15"/>
      <c r="T40" s="15"/>
      <c r="U40" s="15"/>
      <c r="V40" s="17"/>
      <c r="W40" s="17"/>
      <c r="X40" s="17"/>
      <c r="Y40" s="17"/>
      <c r="Z40" s="16"/>
      <c r="AA40" s="16"/>
      <c r="AB40" s="16"/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/>
      <c r="I41" s="15"/>
      <c r="J41" s="17"/>
      <c r="K41" s="7"/>
      <c r="L41" s="15"/>
      <c r="M41" s="15"/>
      <c r="N41" s="15"/>
      <c r="O41" s="15"/>
      <c r="P41" s="17"/>
      <c r="Q41" s="17"/>
      <c r="R41" s="15"/>
      <c r="S41" s="15"/>
      <c r="T41" s="15"/>
      <c r="U41" s="15"/>
      <c r="V41" s="17"/>
      <c r="W41" s="17"/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/>
      <c r="I42" s="15"/>
      <c r="J42" s="17"/>
      <c r="K42" s="7"/>
      <c r="L42" s="15"/>
      <c r="M42" s="15"/>
      <c r="N42" s="15"/>
      <c r="O42" s="15"/>
      <c r="P42" s="17"/>
      <c r="Q42" s="17"/>
      <c r="R42" s="15"/>
      <c r="S42" s="15"/>
      <c r="T42" s="15"/>
      <c r="U42" s="15"/>
      <c r="V42" s="17"/>
      <c r="W42" s="17"/>
      <c r="X42" s="17"/>
      <c r="Y42" s="17"/>
      <c r="Z42" s="16"/>
      <c r="AA42" s="16"/>
      <c r="AB42" s="16"/>
    </row>
    <row r="43" spans="1:28" s="20" customFormat="1" x14ac:dyDescent="0.25">
      <c r="A43" s="15"/>
      <c r="B43" s="15"/>
      <c r="C43" s="15"/>
      <c r="D43" s="15"/>
      <c r="E43" s="16"/>
      <c r="F43" s="16"/>
      <c r="G43" s="15"/>
      <c r="H43" s="15"/>
      <c r="I43" s="15"/>
      <c r="J43" s="17"/>
      <c r="K43" s="7"/>
      <c r="L43" s="15"/>
      <c r="M43" s="15"/>
      <c r="N43" s="15"/>
      <c r="O43" s="15"/>
      <c r="P43" s="17"/>
      <c r="Q43" s="17"/>
      <c r="R43" s="15"/>
      <c r="S43" s="15"/>
      <c r="T43" s="15"/>
      <c r="U43" s="15"/>
      <c r="V43" s="17"/>
      <c r="W43" s="17"/>
      <c r="X43" s="17"/>
      <c r="Y43" s="17"/>
      <c r="Z43" s="16"/>
      <c r="AA43" s="16"/>
      <c r="AB43" s="16"/>
    </row>
    <row r="44" spans="1:28" s="20" customFormat="1" x14ac:dyDescent="0.25">
      <c r="A44" s="15"/>
      <c r="B44" s="15"/>
      <c r="C44" s="15"/>
      <c r="D44" s="15"/>
      <c r="E44" s="16"/>
      <c r="F44" s="16"/>
      <c r="G44" s="15"/>
      <c r="H44" s="15"/>
      <c r="I44" s="15"/>
      <c r="J44" s="17"/>
      <c r="K44" s="7"/>
      <c r="L44" s="15"/>
      <c r="M44" s="15"/>
      <c r="N44" s="15"/>
      <c r="O44" s="15"/>
      <c r="P44" s="17"/>
      <c r="Q44" s="17"/>
      <c r="R44" s="15"/>
      <c r="S44" s="15"/>
      <c r="T44" s="15"/>
      <c r="U44" s="15"/>
      <c r="V44" s="17"/>
      <c r="W44" s="17"/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/>
      <c r="I45" s="15"/>
      <c r="J45" s="17"/>
      <c r="K45" s="17"/>
      <c r="L45" s="15"/>
      <c r="M45" s="15"/>
      <c r="N45" s="15"/>
      <c r="O45" s="15"/>
      <c r="P45" s="17"/>
      <c r="Q45" s="17"/>
      <c r="R45" s="15"/>
      <c r="S45" s="15"/>
      <c r="T45" s="15"/>
      <c r="U45" s="15"/>
      <c r="V45" s="17"/>
      <c r="W45" s="17"/>
      <c r="X45" s="17"/>
      <c r="Y45" s="17"/>
      <c r="Z45" s="16"/>
      <c r="AA45" s="16"/>
      <c r="AB45" s="16"/>
    </row>
    <row r="46" spans="1:28" s="20" customFormat="1" x14ac:dyDescent="0.25">
      <c r="A46" s="15"/>
      <c r="B46" s="15"/>
      <c r="C46" s="15"/>
      <c r="D46" s="15"/>
      <c r="E46" s="16"/>
      <c r="F46" s="16"/>
      <c r="G46" s="15"/>
      <c r="H46" s="15"/>
      <c r="I46" s="15"/>
      <c r="J46" s="17"/>
      <c r="K46" s="17"/>
      <c r="L46" s="15"/>
      <c r="M46" s="15"/>
      <c r="N46" s="15"/>
      <c r="O46" s="15"/>
      <c r="P46" s="17"/>
      <c r="Q46" s="17"/>
      <c r="R46" s="15"/>
      <c r="S46" s="15"/>
      <c r="T46" s="15"/>
      <c r="U46" s="15"/>
      <c r="V46" s="17"/>
      <c r="W46" s="17"/>
      <c r="X46" s="17"/>
      <c r="Y46" s="17"/>
      <c r="Z46" s="16"/>
      <c r="AA46" s="16"/>
      <c r="AB46" s="16"/>
    </row>
    <row r="47" spans="1:28" s="20" customFormat="1" x14ac:dyDescent="0.25">
      <c r="A47" s="15"/>
      <c r="B47" s="15"/>
      <c r="C47" s="15"/>
      <c r="D47" s="15"/>
      <c r="E47" s="16"/>
      <c r="F47" s="16"/>
      <c r="G47" s="15"/>
      <c r="H47" s="15"/>
      <c r="I47" s="15"/>
      <c r="J47" s="17"/>
      <c r="K47" s="17"/>
      <c r="L47" s="15"/>
      <c r="M47" s="15"/>
      <c r="N47" s="15"/>
      <c r="O47" s="15"/>
      <c r="P47" s="17"/>
      <c r="Q47" s="17"/>
      <c r="R47" s="15"/>
      <c r="S47" s="15"/>
      <c r="T47" s="15"/>
      <c r="U47" s="15"/>
      <c r="V47" s="17"/>
      <c r="W47" s="17"/>
      <c r="X47" s="17"/>
      <c r="Y47" s="17"/>
      <c r="Z47" s="16"/>
      <c r="AA47" s="16"/>
      <c r="AB47" s="16"/>
    </row>
    <row r="48" spans="1:28" s="20" customFormat="1" x14ac:dyDescent="0.25">
      <c r="A48" s="15"/>
      <c r="B48" s="15"/>
      <c r="C48" s="15"/>
      <c r="D48" s="15"/>
      <c r="E48" s="16"/>
      <c r="F48" s="16"/>
      <c r="G48" s="15"/>
      <c r="H48" s="15"/>
      <c r="I48" s="15"/>
      <c r="J48" s="17"/>
      <c r="K48" s="17"/>
      <c r="L48" s="15"/>
      <c r="M48" s="15"/>
      <c r="N48" s="15"/>
      <c r="O48" s="15"/>
      <c r="P48" s="17"/>
      <c r="Q48" s="17"/>
      <c r="R48" s="15"/>
      <c r="S48" s="15"/>
      <c r="T48" s="15"/>
      <c r="U48" s="15"/>
      <c r="V48" s="17"/>
      <c r="W48" s="17"/>
      <c r="X48" s="17"/>
      <c r="Y48" s="17"/>
      <c r="Z48" s="16"/>
      <c r="AA48" s="16"/>
      <c r="AB48" s="16"/>
    </row>
    <row r="49" spans="1:28" s="20" customFormat="1" x14ac:dyDescent="0.25">
      <c r="A49" s="15"/>
      <c r="B49" s="15"/>
      <c r="C49" s="15"/>
      <c r="D49" s="15"/>
      <c r="E49" s="16"/>
      <c r="F49" s="16"/>
      <c r="G49" s="15"/>
      <c r="H49" s="15"/>
      <c r="I49" s="15"/>
      <c r="J49" s="17"/>
      <c r="K49" s="17"/>
      <c r="L49" s="15"/>
      <c r="M49" s="15"/>
      <c r="N49" s="15"/>
      <c r="O49" s="15"/>
      <c r="P49" s="17"/>
      <c r="Q49" s="17"/>
      <c r="R49" s="15"/>
      <c r="S49" s="15"/>
      <c r="T49" s="15"/>
      <c r="U49" s="15"/>
      <c r="V49" s="17"/>
      <c r="W49" s="17"/>
      <c r="X49" s="17"/>
      <c r="Y49" s="17"/>
      <c r="Z49" s="16"/>
      <c r="AA49" s="16"/>
      <c r="AB49" s="16"/>
    </row>
    <row r="50" spans="1:28" s="20" customFormat="1" x14ac:dyDescent="0.25">
      <c r="A50" s="15"/>
      <c r="B50" s="15"/>
      <c r="C50" s="15"/>
      <c r="D50" s="15"/>
      <c r="E50" s="16"/>
      <c r="F50" s="16"/>
      <c r="G50" s="15"/>
      <c r="H50" s="15"/>
      <c r="I50" s="15"/>
      <c r="J50" s="17"/>
      <c r="K50" s="17"/>
      <c r="L50" s="15"/>
      <c r="M50" s="15"/>
      <c r="N50" s="15"/>
      <c r="O50" s="15"/>
      <c r="P50" s="17"/>
      <c r="Q50" s="17"/>
      <c r="R50" s="15"/>
      <c r="S50" s="15"/>
      <c r="T50" s="15"/>
      <c r="U50" s="15"/>
      <c r="V50" s="17"/>
      <c r="W50" s="17"/>
      <c r="X50" s="17"/>
      <c r="Y50" s="17"/>
      <c r="Z50" s="16"/>
      <c r="AA50" s="16"/>
      <c r="AB50" s="16"/>
    </row>
    <row r="51" spans="1:28" s="20" customFormat="1" x14ac:dyDescent="0.25">
      <c r="A51" s="15"/>
      <c r="B51" s="15"/>
      <c r="C51" s="15"/>
      <c r="D51" s="15"/>
      <c r="E51" s="16"/>
      <c r="F51" s="16"/>
      <c r="G51" s="15"/>
      <c r="H51" s="15"/>
      <c r="I51" s="15"/>
      <c r="J51" s="17"/>
      <c r="K51" s="17"/>
      <c r="L51" s="15"/>
      <c r="M51" s="15"/>
      <c r="N51" s="15"/>
      <c r="O51" s="15"/>
      <c r="P51" s="17"/>
      <c r="Q51" s="17"/>
      <c r="R51" s="15"/>
      <c r="S51" s="15"/>
      <c r="T51" s="15"/>
      <c r="U51" s="15"/>
      <c r="V51" s="17"/>
      <c r="W51" s="17"/>
      <c r="X51" s="17"/>
      <c r="Y51" s="17"/>
      <c r="Z51" s="16"/>
      <c r="AA51" s="16"/>
      <c r="AB51" s="16"/>
    </row>
    <row r="52" spans="1:28" s="20" customFormat="1" x14ac:dyDescent="0.25">
      <c r="A52" s="15"/>
      <c r="B52" s="15"/>
      <c r="C52" s="15"/>
      <c r="D52" s="15"/>
      <c r="E52" s="16"/>
      <c r="F52" s="16"/>
      <c r="G52" s="15"/>
      <c r="H52" s="15"/>
      <c r="I52" s="15"/>
      <c r="J52" s="17"/>
      <c r="K52" s="17"/>
      <c r="L52" s="15"/>
      <c r="M52" s="15"/>
      <c r="N52" s="15"/>
      <c r="O52" s="15"/>
      <c r="P52" s="17"/>
      <c r="Q52" s="17"/>
      <c r="R52" s="15"/>
      <c r="S52" s="15"/>
      <c r="T52" s="15"/>
      <c r="U52" s="15"/>
      <c r="V52" s="17"/>
      <c r="W52" s="17"/>
      <c r="X52" s="17"/>
      <c r="Y52" s="17"/>
      <c r="Z52" s="16"/>
      <c r="AA52" s="16"/>
      <c r="AB52" s="16"/>
    </row>
    <row r="53" spans="1:28" s="20" customFormat="1" x14ac:dyDescent="0.25">
      <c r="A53" s="15"/>
      <c r="B53" s="15"/>
      <c r="C53" s="15"/>
      <c r="D53" s="15"/>
      <c r="E53" s="16"/>
      <c r="F53" s="16"/>
      <c r="G53" s="15"/>
      <c r="H53" s="15"/>
      <c r="I53" s="15"/>
      <c r="J53" s="17"/>
      <c r="K53" s="17"/>
      <c r="L53" s="15"/>
      <c r="M53" s="15"/>
      <c r="N53" s="15"/>
      <c r="O53" s="15"/>
      <c r="P53" s="17"/>
      <c r="Q53" s="17"/>
      <c r="R53" s="15"/>
      <c r="S53" s="15"/>
      <c r="T53" s="15"/>
      <c r="U53" s="15"/>
      <c r="V53" s="17"/>
      <c r="W53" s="17"/>
      <c r="X53" s="17"/>
      <c r="Y53" s="17"/>
      <c r="Z53" s="16"/>
      <c r="AA53" s="16"/>
      <c r="AB53" s="16"/>
    </row>
    <row r="54" spans="1:28" s="20" customFormat="1" x14ac:dyDescent="0.25">
      <c r="A54" s="15"/>
      <c r="B54" s="15"/>
      <c r="C54" s="15"/>
      <c r="D54" s="15"/>
      <c r="E54" s="16"/>
      <c r="F54" s="16"/>
      <c r="G54" s="15"/>
      <c r="H54" s="15"/>
      <c r="I54" s="15"/>
      <c r="J54" s="17"/>
      <c r="K54" s="17"/>
      <c r="L54" s="15"/>
      <c r="M54" s="15"/>
      <c r="N54" s="15"/>
      <c r="O54" s="15"/>
      <c r="P54" s="17"/>
      <c r="Q54" s="17"/>
      <c r="R54" s="15"/>
      <c r="S54" s="15"/>
      <c r="T54" s="15"/>
      <c r="U54" s="15"/>
      <c r="V54" s="17"/>
      <c r="W54" s="17"/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/>
      <c r="I55" s="15"/>
      <c r="J55" s="17"/>
      <c r="K55" s="17"/>
      <c r="L55" s="15"/>
      <c r="M55" s="15"/>
      <c r="N55" s="15"/>
      <c r="O55" s="15"/>
      <c r="P55" s="17"/>
      <c r="Q55" s="17"/>
      <c r="R55" s="15"/>
      <c r="S55" s="15"/>
      <c r="T55" s="15"/>
      <c r="U55" s="15"/>
      <c r="V55" s="17"/>
      <c r="W55" s="17"/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/>
      <c r="I56" s="15"/>
      <c r="J56" s="17"/>
      <c r="K56" s="17"/>
      <c r="L56" s="15"/>
      <c r="M56" s="15"/>
      <c r="N56" s="15"/>
      <c r="O56" s="15"/>
      <c r="P56" s="17"/>
      <c r="Q56" s="17"/>
      <c r="R56" s="15"/>
      <c r="S56" s="15"/>
      <c r="T56" s="15"/>
      <c r="U56" s="15"/>
      <c r="V56" s="17"/>
      <c r="W56" s="17"/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/>
      <c r="I57" s="15"/>
      <c r="J57" s="17"/>
      <c r="K57" s="17"/>
      <c r="L57" s="15"/>
      <c r="M57" s="15"/>
      <c r="N57" s="15"/>
      <c r="O57" s="15"/>
      <c r="P57" s="17"/>
      <c r="Q57" s="17"/>
      <c r="R57" s="15"/>
      <c r="S57" s="15"/>
      <c r="T57" s="15"/>
      <c r="U57" s="15"/>
      <c r="V57" s="17"/>
      <c r="W57" s="17"/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/>
      <c r="I58" s="15"/>
      <c r="J58" s="17"/>
      <c r="K58" s="17"/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/>
      <c r="I59" s="15"/>
      <c r="J59" s="17"/>
      <c r="K59" s="17"/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/>
      <c r="J60" s="17"/>
      <c r="K60" s="17"/>
      <c r="L60" s="15"/>
      <c r="M60" s="15"/>
      <c r="N60" s="15"/>
      <c r="O60" s="15"/>
      <c r="P60" s="17"/>
      <c r="Q60" s="17"/>
      <c r="R60" s="15"/>
      <c r="S60" s="15"/>
      <c r="T60" s="15"/>
      <c r="U60" s="15"/>
      <c r="V60" s="17"/>
      <c r="W60" s="17"/>
      <c r="X60" s="17"/>
      <c r="Y60" s="17"/>
      <c r="Z60" s="16"/>
      <c r="AA60" s="16"/>
      <c r="AB60" s="16"/>
    </row>
    <row r="61" spans="1:28" s="20" customFormat="1" x14ac:dyDescent="0.25">
      <c r="A61" s="15"/>
      <c r="B61" s="15"/>
      <c r="C61" s="15"/>
      <c r="D61" s="15"/>
      <c r="E61" s="16"/>
      <c r="F61" s="16"/>
      <c r="G61" s="15"/>
      <c r="H61" s="15"/>
      <c r="I61" s="15"/>
      <c r="J61" s="17"/>
      <c r="K61" s="17"/>
      <c r="L61" s="15"/>
      <c r="M61" s="15"/>
      <c r="N61" s="15"/>
      <c r="O61" s="15"/>
      <c r="P61" s="17"/>
      <c r="Q61" s="17"/>
      <c r="R61" s="15"/>
      <c r="S61" s="15"/>
      <c r="T61" s="15"/>
      <c r="U61" s="15"/>
      <c r="V61" s="17"/>
      <c r="W61" s="17"/>
      <c r="X61" s="17"/>
      <c r="Y61" s="17"/>
      <c r="Z61" s="16"/>
      <c r="AA61" s="16"/>
      <c r="AB61" s="16"/>
    </row>
    <row r="62" spans="1:28" s="20" customFormat="1" x14ac:dyDescent="0.25">
      <c r="A62" s="15"/>
      <c r="B62" s="15"/>
      <c r="C62" s="15"/>
      <c r="D62" s="15"/>
      <c r="E62" s="16"/>
      <c r="F62" s="16"/>
      <c r="G62" s="15"/>
      <c r="H62" s="15"/>
      <c r="I62" s="15"/>
      <c r="J62" s="17"/>
      <c r="K62" s="17"/>
      <c r="L62" s="15"/>
      <c r="M62" s="15"/>
      <c r="N62" s="15"/>
      <c r="O62" s="15"/>
      <c r="P62" s="17"/>
      <c r="Q62" s="17"/>
      <c r="R62" s="15"/>
      <c r="S62" s="15"/>
      <c r="T62" s="15"/>
      <c r="U62" s="15"/>
      <c r="V62" s="17"/>
      <c r="W62" s="17"/>
      <c r="X62" s="17"/>
      <c r="Y62" s="17"/>
      <c r="Z62" s="16"/>
      <c r="AA62" s="16"/>
      <c r="AB62" s="16"/>
    </row>
    <row r="63" spans="1:28" s="20" customFormat="1" x14ac:dyDescent="0.25">
      <c r="A63" s="15"/>
      <c r="B63" s="15"/>
      <c r="C63" s="15"/>
      <c r="D63" s="15"/>
      <c r="E63" s="16"/>
      <c r="F63" s="16"/>
      <c r="G63" s="15"/>
      <c r="H63" s="15"/>
      <c r="I63" s="15"/>
      <c r="J63" s="17"/>
      <c r="K63" s="17"/>
      <c r="L63" s="15"/>
      <c r="M63" s="15"/>
      <c r="N63" s="15"/>
      <c r="O63" s="15"/>
      <c r="P63" s="17"/>
      <c r="Q63" s="17"/>
      <c r="R63" s="15"/>
      <c r="S63" s="15"/>
      <c r="T63" s="15"/>
      <c r="U63" s="15"/>
      <c r="V63" s="17"/>
      <c r="W63" s="17"/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/>
      <c r="I64" s="15"/>
      <c r="J64" s="17"/>
      <c r="K64" s="17"/>
      <c r="L64" s="15"/>
      <c r="M64" s="15"/>
      <c r="N64" s="15"/>
      <c r="O64" s="15"/>
      <c r="P64" s="17"/>
      <c r="Q64" s="17"/>
      <c r="R64" s="15"/>
      <c r="S64" s="15"/>
      <c r="T64" s="15"/>
      <c r="U64" s="15"/>
      <c r="V64" s="17"/>
      <c r="W64" s="17"/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/>
      <c r="I65" s="15"/>
      <c r="J65" s="17"/>
      <c r="K65" s="17"/>
      <c r="L65" s="15"/>
      <c r="M65" s="15"/>
      <c r="N65" s="15"/>
      <c r="O65" s="15"/>
      <c r="P65" s="17"/>
      <c r="Q65" s="17"/>
      <c r="R65" s="15"/>
      <c r="S65" s="15"/>
      <c r="T65" s="15"/>
      <c r="U65" s="15"/>
      <c r="V65" s="17"/>
      <c r="W65" s="17"/>
      <c r="X65" s="17"/>
      <c r="Y65" s="17"/>
      <c r="Z65" s="16"/>
      <c r="AA65" s="16"/>
      <c r="AB65" s="16"/>
    </row>
    <row r="66" spans="1:28" s="20" customFormat="1" x14ac:dyDescent="0.25">
      <c r="A66" s="15"/>
      <c r="B66" s="15"/>
      <c r="C66" s="15"/>
      <c r="D66" s="15"/>
      <c r="E66" s="16"/>
      <c r="F66" s="16"/>
      <c r="G66" s="15"/>
      <c r="H66" s="15"/>
      <c r="I66" s="15"/>
      <c r="J66" s="17"/>
      <c r="K66" s="17"/>
      <c r="L66" s="15"/>
      <c r="M66" s="15"/>
      <c r="N66" s="15"/>
      <c r="O66" s="15"/>
      <c r="P66" s="17"/>
      <c r="Q66" s="17"/>
      <c r="R66" s="15"/>
      <c r="S66" s="15"/>
      <c r="T66" s="15"/>
      <c r="U66" s="15"/>
      <c r="V66" s="17"/>
      <c r="W66" s="17"/>
      <c r="X66" s="17"/>
      <c r="Y66" s="17"/>
      <c r="Z66" s="16"/>
      <c r="AA66" s="16"/>
      <c r="AB66" s="16"/>
    </row>
    <row r="67" spans="1:28" s="20" customFormat="1" x14ac:dyDescent="0.25">
      <c r="A67" s="15"/>
      <c r="B67" s="15"/>
      <c r="C67" s="15"/>
      <c r="D67" s="15"/>
      <c r="E67" s="16"/>
      <c r="F67" s="16"/>
      <c r="G67" s="15"/>
      <c r="H67" s="15"/>
      <c r="I67" s="15"/>
      <c r="J67" s="17"/>
      <c r="K67" s="17"/>
      <c r="L67" s="15"/>
      <c r="M67" s="15"/>
      <c r="N67" s="15"/>
      <c r="O67" s="15"/>
      <c r="P67" s="17"/>
      <c r="Q67" s="17"/>
      <c r="R67" s="15"/>
      <c r="S67" s="15"/>
      <c r="T67" s="15"/>
      <c r="U67" s="15"/>
      <c r="V67" s="17"/>
      <c r="W67" s="17"/>
      <c r="X67" s="17"/>
      <c r="Y67" s="17"/>
      <c r="Z67" s="16"/>
      <c r="AA67" s="16"/>
      <c r="AB67" s="16"/>
    </row>
    <row r="68" spans="1:28" s="20" customFormat="1" x14ac:dyDescent="0.25">
      <c r="A68" s="15"/>
      <c r="B68" s="15"/>
      <c r="C68" s="15"/>
      <c r="D68" s="15"/>
      <c r="E68" s="16"/>
      <c r="F68" s="16"/>
      <c r="G68" s="15"/>
      <c r="H68" s="15"/>
      <c r="I68" s="15"/>
      <c r="J68" s="17"/>
      <c r="K68" s="17"/>
      <c r="L68" s="15"/>
      <c r="M68" s="15"/>
      <c r="N68" s="15"/>
      <c r="O68" s="15"/>
      <c r="P68" s="17"/>
      <c r="Q68" s="17"/>
      <c r="R68" s="15"/>
      <c r="S68" s="15"/>
      <c r="T68" s="15"/>
      <c r="U68" s="15"/>
      <c r="V68" s="17"/>
      <c r="W68" s="17"/>
      <c r="X68" s="17"/>
      <c r="Y68" s="17"/>
      <c r="Z68" s="16"/>
      <c r="AA68" s="16"/>
      <c r="AB68" s="16"/>
    </row>
    <row r="69" spans="1:28" s="20" customFormat="1" x14ac:dyDescent="0.25">
      <c r="A69" s="15"/>
      <c r="B69" s="15"/>
      <c r="C69" s="15"/>
      <c r="D69" s="15"/>
      <c r="E69" s="16"/>
      <c r="F69" s="16"/>
      <c r="G69" s="15"/>
      <c r="H69" s="15"/>
      <c r="I69" s="15"/>
      <c r="J69" s="17"/>
      <c r="K69" s="17"/>
      <c r="L69" s="15"/>
      <c r="M69" s="15"/>
      <c r="N69" s="15"/>
      <c r="O69" s="15"/>
      <c r="P69" s="17"/>
      <c r="Q69" s="17"/>
      <c r="R69" s="15"/>
      <c r="S69" s="15"/>
      <c r="T69" s="15"/>
      <c r="U69" s="15"/>
      <c r="V69" s="17"/>
      <c r="W69" s="17"/>
      <c r="X69" s="17"/>
      <c r="Y69" s="17"/>
      <c r="Z69" s="16"/>
      <c r="AA69" s="16"/>
      <c r="AB69" s="16"/>
    </row>
    <row r="70" spans="1:28" s="20" customFormat="1" x14ac:dyDescent="0.25">
      <c r="A70" s="15"/>
      <c r="B70" s="15"/>
      <c r="C70" s="15"/>
      <c r="D70" s="15"/>
      <c r="E70" s="16"/>
      <c r="F70" s="16"/>
      <c r="G70" s="15"/>
      <c r="H70" s="15"/>
      <c r="I70" s="15"/>
      <c r="J70" s="17"/>
      <c r="K70" s="17"/>
      <c r="L70" s="15"/>
      <c r="M70" s="15"/>
      <c r="N70" s="15"/>
      <c r="O70" s="15"/>
      <c r="P70" s="17"/>
      <c r="Q70" s="17"/>
      <c r="R70" s="15"/>
      <c r="S70" s="15"/>
      <c r="T70" s="15"/>
      <c r="U70" s="15"/>
      <c r="V70" s="17"/>
      <c r="W70" s="17"/>
      <c r="X70" s="17"/>
      <c r="Y70" s="17"/>
      <c r="Z70" s="16"/>
      <c r="AA70" s="16"/>
      <c r="AB70" s="16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17"/>
      <c r="L71" s="3"/>
      <c r="M71" s="3"/>
      <c r="N71" s="3"/>
      <c r="O71" s="3"/>
      <c r="P71" s="7"/>
      <c r="Q71" s="7"/>
      <c r="R71" s="3"/>
      <c r="S71" s="3"/>
      <c r="T71" s="3"/>
      <c r="U71" s="3"/>
      <c r="V71" s="17"/>
      <c r="W71" s="1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1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1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1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1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1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1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1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1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1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1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1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2A4FF-E326-4FBB-B44D-8E11DD20B790}">
  <dimension ref="A1:AC233"/>
  <sheetViews>
    <sheetView workbookViewId="0">
      <selection activeCell="D27" sqref="D27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3.5703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697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698</v>
      </c>
      <c r="B3" s="3" t="s">
        <v>699</v>
      </c>
      <c r="C3" s="3" t="s">
        <v>403</v>
      </c>
      <c r="D3" s="3">
        <v>80</v>
      </c>
      <c r="E3" s="12">
        <v>74100</v>
      </c>
      <c r="F3" s="12"/>
      <c r="G3" s="3">
        <v>73.134500000000003</v>
      </c>
      <c r="H3" s="3" t="s">
        <v>122</v>
      </c>
      <c r="I3" s="3">
        <v>14.048299999999999</v>
      </c>
      <c r="J3" s="7">
        <v>1325</v>
      </c>
      <c r="K3" s="7">
        <f>I3*J3</f>
        <v>18613.997499999998</v>
      </c>
      <c r="L3" s="3"/>
      <c r="M3" s="3">
        <v>6.8654999999999999</v>
      </c>
      <c r="N3" s="3" t="s">
        <v>100</v>
      </c>
      <c r="O3" s="3">
        <v>2.1700000000000001E-2</v>
      </c>
      <c r="P3" s="7">
        <v>196</v>
      </c>
      <c r="Q3" s="7">
        <f>O3*P3</f>
        <v>4.2532000000000005</v>
      </c>
      <c r="R3" s="3"/>
      <c r="S3" s="3"/>
      <c r="T3" s="3"/>
      <c r="U3" s="3"/>
      <c r="V3" s="7"/>
      <c r="W3" s="7"/>
      <c r="X3" s="7"/>
      <c r="Y3" s="7"/>
      <c r="Z3" s="12"/>
      <c r="AA3" s="12"/>
      <c r="AB3" s="12"/>
    </row>
    <row r="4" spans="1:28" x14ac:dyDescent="0.25">
      <c r="A4" s="3"/>
      <c r="B4" s="3" t="s">
        <v>700</v>
      </c>
      <c r="C4" s="3"/>
      <c r="D4" s="3"/>
      <c r="E4" s="12"/>
      <c r="F4" s="12"/>
      <c r="G4" s="3"/>
      <c r="H4" s="3" t="s">
        <v>100</v>
      </c>
      <c r="I4" s="3">
        <v>3.0615000000000001</v>
      </c>
      <c r="J4" s="7">
        <v>1159</v>
      </c>
      <c r="K4" s="7">
        <f t="shared" ref="K4:K11" si="0">I4*J4</f>
        <v>3548.2785000000003</v>
      </c>
      <c r="L4" s="3"/>
      <c r="M4" s="3"/>
      <c r="N4" s="3" t="s">
        <v>102</v>
      </c>
      <c r="O4" s="3">
        <v>6.0499999999999998E-2</v>
      </c>
      <c r="P4" s="7">
        <v>196</v>
      </c>
      <c r="Q4" s="7">
        <f t="shared" ref="Q4:Q8" si="1">O4*P4</f>
        <v>11.858000000000001</v>
      </c>
      <c r="R4" s="3"/>
      <c r="S4" s="3"/>
      <c r="T4" s="3"/>
      <c r="U4" s="14"/>
      <c r="V4" s="7"/>
      <c r="W4" s="7"/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102</v>
      </c>
      <c r="I5" s="3">
        <v>9.1232000000000006</v>
      </c>
      <c r="J5" s="7">
        <v>635</v>
      </c>
      <c r="K5" s="7">
        <f t="shared" si="0"/>
        <v>5793.232</v>
      </c>
      <c r="L5" s="3"/>
      <c r="M5" s="3"/>
      <c r="N5" s="3" t="s">
        <v>701</v>
      </c>
      <c r="O5" s="3">
        <v>0.47289999999999999</v>
      </c>
      <c r="P5" s="7">
        <v>196</v>
      </c>
      <c r="Q5" s="7">
        <f t="shared" si="1"/>
        <v>92.688400000000001</v>
      </c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96</v>
      </c>
      <c r="I6" s="3">
        <v>31.9864</v>
      </c>
      <c r="J6" s="7">
        <v>1077</v>
      </c>
      <c r="K6" s="7">
        <f t="shared" si="0"/>
        <v>34449.352800000001</v>
      </c>
      <c r="L6" s="3"/>
      <c r="M6" s="3"/>
      <c r="N6" s="3" t="s">
        <v>407</v>
      </c>
      <c r="O6" s="3">
        <v>2.5379999999999998</v>
      </c>
      <c r="P6" s="7">
        <v>196</v>
      </c>
      <c r="Q6" s="7">
        <f t="shared" si="1"/>
        <v>497.44799999999998</v>
      </c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701</v>
      </c>
      <c r="I7" s="3">
        <v>12.653600000000001</v>
      </c>
      <c r="J7" s="7">
        <v>718</v>
      </c>
      <c r="K7" s="7">
        <f t="shared" si="0"/>
        <v>9085.2848000000013</v>
      </c>
      <c r="L7" s="3"/>
      <c r="M7" s="3"/>
      <c r="N7" s="3" t="s">
        <v>272</v>
      </c>
      <c r="O7" s="3">
        <v>1.2985</v>
      </c>
      <c r="P7" s="7">
        <v>196</v>
      </c>
      <c r="Q7" s="7">
        <f t="shared" si="1"/>
        <v>254.506</v>
      </c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407</v>
      </c>
      <c r="I8" s="3">
        <v>0.14219999999999999</v>
      </c>
      <c r="J8" s="7">
        <v>511</v>
      </c>
      <c r="K8" s="7">
        <f t="shared" si="0"/>
        <v>72.664199999999994</v>
      </c>
      <c r="L8" s="3"/>
      <c r="M8" s="3"/>
      <c r="N8" s="3" t="s">
        <v>78</v>
      </c>
      <c r="O8" s="3">
        <v>2.4739</v>
      </c>
      <c r="P8" s="7">
        <v>196</v>
      </c>
      <c r="Q8" s="7">
        <f t="shared" si="1"/>
        <v>484.88439999999997</v>
      </c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17</v>
      </c>
      <c r="I9" s="3">
        <v>0.70760000000000001</v>
      </c>
      <c r="J9" s="7">
        <v>842</v>
      </c>
      <c r="K9" s="7">
        <f t="shared" si="0"/>
        <v>595.79920000000004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 t="s">
        <v>78</v>
      </c>
      <c r="I10" s="3">
        <v>1.2393000000000001</v>
      </c>
      <c r="J10" s="7">
        <v>511</v>
      </c>
      <c r="K10" s="7">
        <f t="shared" si="0"/>
        <v>633.28230000000008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 t="s">
        <v>702</v>
      </c>
      <c r="I11" s="3">
        <v>0.1724</v>
      </c>
      <c r="J11" s="7">
        <v>1118</v>
      </c>
      <c r="K11" s="7">
        <f t="shared" si="0"/>
        <v>192.7432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/>
      <c r="I12" s="3">
        <f>SUM(I3:I11)</f>
        <v>73.134500000000003</v>
      </c>
      <c r="J12" s="7"/>
      <c r="K12" s="7">
        <f>SUM(K3:K11)</f>
        <v>72984.634499999986</v>
      </c>
      <c r="L12" s="3"/>
      <c r="M12" s="3"/>
      <c r="N12" s="3"/>
      <c r="O12" s="3">
        <f>SUM(O3:O8)</f>
        <v>6.865499999999999</v>
      </c>
      <c r="P12" s="7"/>
      <c r="Q12" s="7">
        <f>SUM(Q3:Q8)</f>
        <v>1345.6379999999999</v>
      </c>
      <c r="R12" s="3"/>
      <c r="S12" s="3"/>
      <c r="T12" s="3"/>
      <c r="U12" s="3"/>
      <c r="V12" s="7"/>
      <c r="W12" s="7"/>
      <c r="X12" s="7"/>
      <c r="Y12" s="7">
        <f>K12+Q12</f>
        <v>74330.272499999992</v>
      </c>
      <c r="Z12" s="12">
        <v>74300</v>
      </c>
      <c r="AA12" s="12">
        <v>74100</v>
      </c>
      <c r="AB12" s="12">
        <f>Z12-AA12</f>
        <v>200</v>
      </c>
    </row>
    <row r="13" spans="1:28" x14ac:dyDescent="0.25">
      <c r="A13" s="29"/>
      <c r="B13" s="29"/>
      <c r="C13" s="29"/>
      <c r="D13" s="29"/>
      <c r="E13" s="33"/>
      <c r="F13" s="33"/>
      <c r="G13" s="29"/>
      <c r="H13" s="29"/>
      <c r="I13" s="29"/>
      <c r="J13" s="19"/>
      <c r="K13" s="19"/>
      <c r="L13" s="29"/>
      <c r="M13" s="29"/>
      <c r="N13" s="29"/>
      <c r="O13" s="29"/>
      <c r="P13" s="19"/>
      <c r="Q13" s="19"/>
      <c r="R13" s="29"/>
      <c r="S13" s="29"/>
      <c r="T13" s="29"/>
      <c r="U13" s="29"/>
      <c r="V13" s="19"/>
      <c r="W13" s="19"/>
      <c r="X13" s="19"/>
      <c r="Y13" s="19"/>
      <c r="Z13" s="33"/>
      <c r="AA13" s="33"/>
      <c r="AB13" s="33"/>
    </row>
    <row r="14" spans="1:28" x14ac:dyDescent="0.25">
      <c r="A14" s="3" t="s">
        <v>703</v>
      </c>
      <c r="B14" s="3" t="s">
        <v>704</v>
      </c>
      <c r="C14" s="3" t="s">
        <v>403</v>
      </c>
      <c r="D14" s="3">
        <v>160</v>
      </c>
      <c r="E14" s="12">
        <v>153000</v>
      </c>
      <c r="F14" s="12"/>
      <c r="G14" s="3">
        <v>129.8365</v>
      </c>
      <c r="H14" s="3" t="s">
        <v>122</v>
      </c>
      <c r="I14" s="3">
        <v>53.8232</v>
      </c>
      <c r="J14" s="7">
        <v>1325</v>
      </c>
      <c r="K14" s="7">
        <f>I14*J14</f>
        <v>71315.740000000005</v>
      </c>
      <c r="L14" s="3"/>
      <c r="M14" s="3">
        <v>2.9276</v>
      </c>
      <c r="N14" s="3" t="s">
        <v>122</v>
      </c>
      <c r="O14" s="3">
        <v>5.3499999999999999E-2</v>
      </c>
      <c r="P14" s="7">
        <v>196</v>
      </c>
      <c r="Q14" s="7">
        <f>O14*P14</f>
        <v>10.486000000000001</v>
      </c>
      <c r="R14" s="3"/>
      <c r="S14" s="3">
        <v>27.235900000000001</v>
      </c>
      <c r="T14" s="3" t="s">
        <v>122</v>
      </c>
      <c r="U14" s="3">
        <v>0.36309999999999998</v>
      </c>
      <c r="V14" s="7">
        <v>96.97</v>
      </c>
      <c r="W14" s="7">
        <f>U14*V14</f>
        <v>35.209806999999998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101</v>
      </c>
      <c r="I15" s="3">
        <v>4.8228999999999997</v>
      </c>
      <c r="J15" s="7">
        <v>856</v>
      </c>
      <c r="K15" s="7">
        <f t="shared" ref="K15:K22" si="2">I15*J15</f>
        <v>4128.4023999999999</v>
      </c>
      <c r="L15" s="3"/>
      <c r="M15" s="3"/>
      <c r="N15" s="3" t="s">
        <v>701</v>
      </c>
      <c r="O15" s="3">
        <v>0.1208</v>
      </c>
      <c r="P15" s="7">
        <v>196</v>
      </c>
      <c r="Q15" s="7">
        <f t="shared" ref="Q15:Q17" si="3">O15*P15</f>
        <v>23.6768</v>
      </c>
      <c r="R15" s="3"/>
      <c r="S15" s="3"/>
      <c r="T15" s="3" t="s">
        <v>102</v>
      </c>
      <c r="U15" s="3">
        <v>2.1916000000000002</v>
      </c>
      <c r="V15" s="7">
        <v>96.97</v>
      </c>
      <c r="W15" s="7">
        <f t="shared" ref="W15:W18" si="4">U15*V15</f>
        <v>212.51945200000003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102</v>
      </c>
      <c r="I16" s="3">
        <v>2.3241999999999998</v>
      </c>
      <c r="J16" s="7">
        <v>635</v>
      </c>
      <c r="K16" s="7">
        <f t="shared" si="2"/>
        <v>1475.867</v>
      </c>
      <c r="L16" s="3"/>
      <c r="M16" s="3"/>
      <c r="N16" s="3" t="s">
        <v>407</v>
      </c>
      <c r="O16" s="3">
        <v>2.3273999999999999</v>
      </c>
      <c r="P16" s="7">
        <v>196</v>
      </c>
      <c r="Q16" s="7">
        <f t="shared" si="3"/>
        <v>456.17039999999997</v>
      </c>
      <c r="R16" s="3"/>
      <c r="S16" s="3"/>
      <c r="T16" s="3" t="s">
        <v>96</v>
      </c>
      <c r="U16" s="3">
        <v>10.2233</v>
      </c>
      <c r="V16" s="7">
        <v>96.97</v>
      </c>
      <c r="W16" s="7">
        <f t="shared" si="4"/>
        <v>991.35340099999996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96</v>
      </c>
      <c r="I17" s="3">
        <v>65.067599999999999</v>
      </c>
      <c r="J17" s="7">
        <v>1077</v>
      </c>
      <c r="K17" s="7">
        <f t="shared" si="2"/>
        <v>70077.805200000003</v>
      </c>
      <c r="L17" s="3"/>
      <c r="M17" s="3"/>
      <c r="N17" s="3" t="s">
        <v>702</v>
      </c>
      <c r="O17" s="3">
        <v>0.4259</v>
      </c>
      <c r="P17" s="7">
        <v>196</v>
      </c>
      <c r="Q17" s="7">
        <f t="shared" si="3"/>
        <v>83.476399999999998</v>
      </c>
      <c r="R17" s="3"/>
      <c r="S17" s="3"/>
      <c r="T17" s="3" t="s">
        <v>407</v>
      </c>
      <c r="U17" s="3">
        <v>1.0820000000000001</v>
      </c>
      <c r="V17" s="7">
        <v>96.97</v>
      </c>
      <c r="W17" s="7">
        <f t="shared" si="4"/>
        <v>104.92154000000001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701</v>
      </c>
      <c r="I18" s="3">
        <v>1.8747</v>
      </c>
      <c r="J18" s="7">
        <v>718</v>
      </c>
      <c r="K18" s="7">
        <f t="shared" si="2"/>
        <v>1346.0346</v>
      </c>
      <c r="L18" s="3"/>
      <c r="M18" s="3"/>
      <c r="N18" s="3"/>
      <c r="O18" s="3"/>
      <c r="P18" s="7"/>
      <c r="Q18" s="7"/>
      <c r="R18" s="3"/>
      <c r="S18" s="3"/>
      <c r="T18" s="3" t="s">
        <v>63</v>
      </c>
      <c r="U18" s="3">
        <v>13.3759</v>
      </c>
      <c r="V18" s="7">
        <v>96.97</v>
      </c>
      <c r="W18" s="7">
        <f t="shared" si="4"/>
        <v>1297.061023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407</v>
      </c>
      <c r="I19" s="3">
        <v>0.51019999999999999</v>
      </c>
      <c r="J19" s="7">
        <v>511</v>
      </c>
      <c r="K19" s="7">
        <f t="shared" si="2"/>
        <v>260.7122</v>
      </c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63</v>
      </c>
      <c r="I20" s="3">
        <v>0.95540000000000003</v>
      </c>
      <c r="J20" s="7">
        <v>386</v>
      </c>
      <c r="K20" s="7">
        <f t="shared" si="2"/>
        <v>368.78440000000001</v>
      </c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702</v>
      </c>
      <c r="I21" s="3">
        <v>0.36549999999999999</v>
      </c>
      <c r="J21" s="7">
        <v>1118</v>
      </c>
      <c r="K21" s="7">
        <f t="shared" si="2"/>
        <v>408.62899999999996</v>
      </c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399</v>
      </c>
      <c r="I22" s="3">
        <v>9.2799999999999994E-2</v>
      </c>
      <c r="J22" s="7">
        <v>1008</v>
      </c>
      <c r="K22" s="7">
        <f t="shared" si="2"/>
        <v>93.542399999999986</v>
      </c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>
        <f>SUM(I14:I22)</f>
        <v>129.8365</v>
      </c>
      <c r="J23" s="7"/>
      <c r="K23" s="7">
        <f>SUM(K14:K22)</f>
        <v>149475.51720000003</v>
      </c>
      <c r="L23" s="3"/>
      <c r="M23" s="3"/>
      <c r="N23" s="3"/>
      <c r="O23" s="3">
        <f>SUM(O14:O17)</f>
        <v>2.9276</v>
      </c>
      <c r="P23" s="7"/>
      <c r="Q23" s="7">
        <f>SUM(Q14:Q17)</f>
        <v>573.80959999999993</v>
      </c>
      <c r="R23" s="3"/>
      <c r="S23" s="3"/>
      <c r="T23" s="3"/>
      <c r="U23" s="3">
        <f>SUM(U14:U18)</f>
        <v>27.235900000000001</v>
      </c>
      <c r="V23" s="7"/>
      <c r="W23" s="7">
        <f>SUM(W14:W18)</f>
        <v>2641.0652230000001</v>
      </c>
      <c r="X23" s="7"/>
      <c r="Y23" s="7">
        <f>K23+Q23+W23</f>
        <v>152690.39202300005</v>
      </c>
      <c r="Z23" s="12">
        <v>152700</v>
      </c>
      <c r="AA23" s="12">
        <v>153000</v>
      </c>
      <c r="AB23" s="12">
        <f>Z23-AA23</f>
        <v>-300</v>
      </c>
    </row>
    <row r="24" spans="1:28" x14ac:dyDescent="0.25">
      <c r="A24" s="29"/>
      <c r="B24" s="29"/>
      <c r="C24" s="29"/>
      <c r="D24" s="29"/>
      <c r="E24" s="33"/>
      <c r="F24" s="33"/>
      <c r="G24" s="29"/>
      <c r="H24" s="29"/>
      <c r="I24" s="29"/>
      <c r="J24" s="19"/>
      <c r="K24" s="19"/>
      <c r="L24" s="29"/>
      <c r="M24" s="29"/>
      <c r="N24" s="29"/>
      <c r="O24" s="29"/>
      <c r="P24" s="19"/>
      <c r="Q24" s="19"/>
      <c r="R24" s="29"/>
      <c r="S24" s="29"/>
      <c r="T24" s="29"/>
      <c r="U24" s="29"/>
      <c r="V24" s="19"/>
      <c r="W24" s="19"/>
      <c r="X24" s="19"/>
      <c r="Y24" s="19"/>
      <c r="Z24" s="33"/>
      <c r="AA24" s="33"/>
      <c r="AB24" s="33"/>
    </row>
    <row r="25" spans="1:28" x14ac:dyDescent="0.25">
      <c r="A25" s="3" t="s">
        <v>36</v>
      </c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 t="s">
        <v>19</v>
      </c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>
        <f>AB12+AB23</f>
        <v>-100</v>
      </c>
    </row>
    <row r="27" spans="1:28" x14ac:dyDescent="0.25">
      <c r="A27" s="3" t="s">
        <v>20</v>
      </c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>
        <f>AB26/2</f>
        <v>-50</v>
      </c>
    </row>
    <row r="28" spans="1:28" x14ac:dyDescent="0.25">
      <c r="A28" s="3" t="s">
        <v>21</v>
      </c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>
        <f>AB27*0.1</f>
        <v>-5</v>
      </c>
    </row>
    <row r="29" spans="1:28" s="4" customFormat="1" x14ac:dyDescent="0.25">
      <c r="A29" s="3" t="s">
        <v>22</v>
      </c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>
        <f>AB28*0.19925</f>
        <v>-0.99625000000000008</v>
      </c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4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s="4" customFormat="1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s="4" customFormat="1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  <c r="AC76" s="4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  <c r="AC77" s="4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3"/>
      <c r="B203" s="3"/>
      <c r="C203" s="3"/>
      <c r="D203" s="3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2"/>
    </row>
    <row r="204" spans="1:28" x14ac:dyDescent="0.25">
      <c r="A204" s="3"/>
      <c r="B204" s="3"/>
      <c r="C204" s="3"/>
      <c r="D204" s="3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2"/>
    </row>
    <row r="205" spans="1:28" x14ac:dyDescent="0.25">
      <c r="A205" s="3"/>
      <c r="B205" s="3"/>
      <c r="C205" s="3"/>
      <c r="D205" s="3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2"/>
    </row>
    <row r="206" spans="1:28" x14ac:dyDescent="0.25">
      <c r="A206" s="3"/>
      <c r="B206" s="3"/>
      <c r="C206" s="3"/>
      <c r="D206" s="3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3"/>
      <c r="V206" s="7"/>
      <c r="W206" s="7"/>
      <c r="X206" s="7"/>
      <c r="Y206" s="7"/>
      <c r="Z206" s="12"/>
      <c r="AA206" s="12"/>
      <c r="AB206" s="12"/>
    </row>
    <row r="207" spans="1:28" x14ac:dyDescent="0.25">
      <c r="A207" s="3"/>
      <c r="B207" s="3"/>
      <c r="C207" s="3"/>
      <c r="D207" s="3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3"/>
      <c r="V207" s="7"/>
      <c r="W207" s="7"/>
      <c r="X207" s="7"/>
      <c r="Y207" s="7"/>
      <c r="Z207" s="12"/>
      <c r="AA207" s="12"/>
      <c r="AB207" s="12"/>
    </row>
    <row r="208" spans="1:28" x14ac:dyDescent="0.25">
      <c r="A208" s="3"/>
      <c r="B208" s="3"/>
      <c r="C208" s="3"/>
      <c r="D208" s="3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3"/>
      <c r="V208" s="7"/>
      <c r="W208" s="7"/>
      <c r="X208" s="7"/>
      <c r="Y208" s="7"/>
      <c r="Z208" s="12"/>
      <c r="AA208" s="12"/>
      <c r="AB208" s="12"/>
    </row>
    <row r="209" spans="1:28" x14ac:dyDescent="0.25">
      <c r="A209" s="3"/>
      <c r="B209" s="3"/>
      <c r="C209" s="3"/>
      <c r="D209" s="3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3"/>
      <c r="V209" s="7"/>
      <c r="W209" s="7"/>
      <c r="X209" s="7"/>
      <c r="Y209" s="7"/>
      <c r="Z209" s="12"/>
      <c r="AA209" s="12"/>
      <c r="AB209" s="12"/>
    </row>
    <row r="210" spans="1:28" x14ac:dyDescent="0.25">
      <c r="A210" s="3"/>
      <c r="B210" s="3"/>
      <c r="C210" s="3"/>
      <c r="D210" s="3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3"/>
      <c r="V210" s="7"/>
      <c r="W210" s="7"/>
      <c r="X210" s="7"/>
      <c r="Y210" s="7"/>
      <c r="Z210" s="12"/>
      <c r="AA210" s="12"/>
      <c r="AB210" s="12"/>
    </row>
    <row r="211" spans="1:28" x14ac:dyDescent="0.25">
      <c r="A211" s="3"/>
      <c r="B211" s="3"/>
      <c r="C211" s="3"/>
      <c r="D211" s="3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3"/>
      <c r="V211" s="7"/>
      <c r="W211" s="7"/>
      <c r="X211" s="7"/>
      <c r="Y211" s="7"/>
      <c r="Z211" s="12"/>
      <c r="AA211" s="12"/>
      <c r="AB211" s="12"/>
    </row>
    <row r="212" spans="1:28" x14ac:dyDescent="0.25">
      <c r="A212" s="3"/>
      <c r="B212" s="3"/>
      <c r="C212" s="3"/>
      <c r="D212" s="3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3"/>
      <c r="V212" s="7"/>
      <c r="W212" s="7"/>
      <c r="X212" s="7"/>
      <c r="Y212" s="7"/>
      <c r="Z212" s="12"/>
      <c r="AA212" s="12"/>
      <c r="AB212" s="12"/>
    </row>
    <row r="213" spans="1:28" x14ac:dyDescent="0.25">
      <c r="A213" s="3"/>
      <c r="B213" s="3"/>
      <c r="C213" s="3"/>
      <c r="D213" s="3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3"/>
      <c r="V213" s="7"/>
      <c r="W213" s="7"/>
      <c r="X213" s="7"/>
      <c r="Y213" s="7"/>
      <c r="Z213" s="12"/>
      <c r="AA213" s="12"/>
      <c r="AB213" s="12"/>
    </row>
    <row r="214" spans="1:28" x14ac:dyDescent="0.25">
      <c r="A214" s="3"/>
      <c r="B214" s="3"/>
      <c r="C214" s="3"/>
      <c r="D214" s="3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3"/>
      <c r="V214" s="7"/>
      <c r="W214" s="7"/>
      <c r="X214" s="7"/>
      <c r="Y214" s="7"/>
      <c r="Z214" s="12"/>
      <c r="AA214" s="12"/>
      <c r="AB214" s="12"/>
    </row>
    <row r="215" spans="1:28" x14ac:dyDescent="0.25">
      <c r="A215" s="3"/>
      <c r="B215" s="3"/>
      <c r="C215" s="3"/>
      <c r="D215" s="3"/>
      <c r="E215" s="12"/>
      <c r="F215" s="12"/>
      <c r="G215" s="3"/>
      <c r="H215" s="3"/>
      <c r="I215" s="3"/>
      <c r="J215" s="7"/>
      <c r="K215" s="7"/>
      <c r="L215" s="3"/>
      <c r="M215" s="3"/>
      <c r="N215" s="3"/>
      <c r="O215" s="3"/>
      <c r="P215" s="7"/>
      <c r="Q215" s="7"/>
      <c r="R215" s="3"/>
      <c r="S215" s="3"/>
      <c r="T215" s="3"/>
      <c r="U215" s="3"/>
      <c r="V215" s="7"/>
      <c r="W215" s="7"/>
      <c r="X215" s="7"/>
      <c r="Y215" s="7"/>
      <c r="Z215" s="12"/>
      <c r="AA215" s="12"/>
      <c r="AB215" s="12"/>
    </row>
    <row r="216" spans="1:28" x14ac:dyDescent="0.25">
      <c r="A216" s="3"/>
      <c r="B216" s="3"/>
      <c r="C216" s="3"/>
      <c r="D216" s="3"/>
      <c r="E216" s="12"/>
      <c r="F216" s="12"/>
      <c r="G216" s="3"/>
      <c r="H216" s="3"/>
      <c r="I216" s="3"/>
      <c r="J216" s="7"/>
      <c r="K216" s="7"/>
      <c r="L216" s="3"/>
      <c r="M216" s="3"/>
      <c r="N216" s="3"/>
      <c r="O216" s="3"/>
      <c r="P216" s="7"/>
      <c r="Q216" s="7"/>
      <c r="R216" s="3"/>
      <c r="S216" s="3"/>
      <c r="T216" s="3"/>
      <c r="U216" s="3"/>
      <c r="V216" s="7"/>
      <c r="W216" s="7"/>
      <c r="X216" s="7"/>
      <c r="Y216" s="7"/>
      <c r="Z216" s="12"/>
      <c r="AA216" s="12"/>
      <c r="AB216" s="12"/>
    </row>
    <row r="217" spans="1:28" x14ac:dyDescent="0.25">
      <c r="A217" s="3"/>
      <c r="B217" s="3"/>
      <c r="C217" s="3"/>
      <c r="D217" s="3"/>
      <c r="E217" s="12"/>
      <c r="F217" s="12"/>
      <c r="G217" s="3"/>
      <c r="H217" s="3"/>
      <c r="I217" s="3"/>
      <c r="J217" s="7"/>
      <c r="K217" s="7"/>
      <c r="L217" s="3"/>
      <c r="M217" s="3"/>
      <c r="N217" s="3"/>
      <c r="O217" s="3"/>
      <c r="P217" s="7"/>
      <c r="Q217" s="7"/>
      <c r="R217" s="3"/>
      <c r="S217" s="3"/>
      <c r="T217" s="3"/>
      <c r="U217" s="3"/>
      <c r="V217" s="7"/>
      <c r="W217" s="7"/>
      <c r="X217" s="7"/>
      <c r="Y217" s="7"/>
      <c r="Z217" s="12"/>
      <c r="AA217" s="12"/>
      <c r="AB217" s="12"/>
    </row>
    <row r="218" spans="1:28" x14ac:dyDescent="0.25">
      <c r="A218" s="3"/>
      <c r="B218" s="3"/>
      <c r="C218" s="3"/>
      <c r="D218" s="3"/>
      <c r="E218" s="12"/>
      <c r="F218" s="12"/>
      <c r="G218" s="3"/>
      <c r="H218" s="3"/>
      <c r="I218" s="3"/>
      <c r="J218" s="7"/>
      <c r="K218" s="7"/>
      <c r="L218" s="3"/>
      <c r="M218" s="3"/>
      <c r="N218" s="3"/>
      <c r="O218" s="3"/>
      <c r="P218" s="7"/>
      <c r="Q218" s="7"/>
      <c r="R218" s="3"/>
      <c r="S218" s="3"/>
      <c r="T218" s="3"/>
      <c r="U218" s="3"/>
      <c r="V218" s="7"/>
      <c r="W218" s="7"/>
      <c r="X218" s="7"/>
      <c r="Y218" s="7"/>
      <c r="Z218" s="12"/>
      <c r="AA218" s="12"/>
      <c r="AB218" s="12"/>
    </row>
    <row r="219" spans="1:28" x14ac:dyDescent="0.25">
      <c r="A219" s="3"/>
      <c r="B219" s="3"/>
      <c r="C219" s="3"/>
      <c r="D219" s="3"/>
      <c r="E219" s="12"/>
      <c r="F219" s="12"/>
      <c r="G219" s="3"/>
      <c r="H219" s="3"/>
      <c r="I219" s="3"/>
      <c r="J219" s="7"/>
      <c r="K219" s="7"/>
      <c r="L219" s="3"/>
      <c r="M219" s="3"/>
      <c r="N219" s="3"/>
      <c r="O219" s="3"/>
      <c r="P219" s="7"/>
      <c r="Q219" s="7"/>
      <c r="R219" s="3"/>
      <c r="S219" s="3"/>
      <c r="T219" s="3"/>
      <c r="U219" s="3"/>
      <c r="V219" s="7"/>
      <c r="W219" s="7"/>
      <c r="X219" s="7"/>
      <c r="Y219" s="7"/>
      <c r="Z219" s="12"/>
      <c r="AA219" s="12"/>
      <c r="AB219" s="12"/>
    </row>
    <row r="220" spans="1:28" x14ac:dyDescent="0.25">
      <c r="A220" s="3"/>
      <c r="B220" s="3"/>
      <c r="C220" s="3"/>
      <c r="D220" s="3"/>
      <c r="E220" s="12"/>
      <c r="F220" s="12"/>
      <c r="G220" s="3"/>
      <c r="H220" s="3"/>
      <c r="I220" s="3"/>
      <c r="J220" s="7"/>
      <c r="K220" s="7"/>
      <c r="L220" s="3"/>
      <c r="M220" s="3"/>
      <c r="N220" s="3"/>
      <c r="O220" s="3"/>
      <c r="P220" s="7"/>
      <c r="Q220" s="7"/>
      <c r="R220" s="3"/>
      <c r="S220" s="3"/>
      <c r="T220" s="3"/>
      <c r="U220" s="3"/>
      <c r="V220" s="7"/>
      <c r="W220" s="7"/>
      <c r="X220" s="7"/>
      <c r="Y220" s="7"/>
      <c r="Z220" s="12"/>
      <c r="AA220" s="12"/>
      <c r="AB220" s="12"/>
    </row>
    <row r="221" spans="1:28" x14ac:dyDescent="0.25">
      <c r="A221" s="3"/>
      <c r="B221" s="3"/>
      <c r="C221" s="3"/>
      <c r="D221" s="3"/>
      <c r="E221" s="12"/>
      <c r="F221" s="12"/>
      <c r="G221" s="3"/>
      <c r="H221" s="3"/>
      <c r="I221" s="3"/>
      <c r="J221" s="7"/>
      <c r="K221" s="7"/>
      <c r="L221" s="3"/>
      <c r="M221" s="3"/>
      <c r="N221" s="3"/>
      <c r="O221" s="3"/>
      <c r="P221" s="7"/>
      <c r="Q221" s="7"/>
      <c r="R221" s="3"/>
      <c r="S221" s="3"/>
      <c r="T221" s="3"/>
      <c r="U221" s="3"/>
      <c r="V221" s="7"/>
      <c r="W221" s="7"/>
      <c r="X221" s="7"/>
      <c r="Y221" s="7"/>
      <c r="Z221" s="12"/>
      <c r="AA221" s="12"/>
      <c r="AB221" s="12"/>
    </row>
    <row r="222" spans="1:28" x14ac:dyDescent="0.25">
      <c r="A222" s="3"/>
      <c r="B222" s="3"/>
      <c r="C222" s="3"/>
      <c r="D222" s="3"/>
      <c r="E222" s="12"/>
      <c r="F222" s="12"/>
      <c r="G222" s="3"/>
      <c r="H222" s="3"/>
      <c r="I222" s="3"/>
      <c r="J222" s="7"/>
      <c r="K222" s="7"/>
      <c r="L222" s="3"/>
      <c r="M222" s="3"/>
      <c r="N222" s="3"/>
      <c r="O222" s="3"/>
      <c r="P222" s="7"/>
      <c r="Q222" s="7"/>
      <c r="R222" s="3"/>
      <c r="S222" s="3"/>
      <c r="T222" s="3"/>
      <c r="U222" s="3"/>
      <c r="V222" s="7"/>
      <c r="W222" s="7"/>
      <c r="X222" s="7"/>
      <c r="Y222" s="7"/>
      <c r="Z222" s="12"/>
      <c r="AA222" s="12"/>
      <c r="AB222" s="12"/>
    </row>
    <row r="223" spans="1:28" x14ac:dyDescent="0.25">
      <c r="A223" s="3"/>
      <c r="B223" s="3"/>
      <c r="C223" s="3"/>
      <c r="D223" s="3"/>
      <c r="E223" s="12"/>
      <c r="F223" s="12"/>
      <c r="G223" s="3"/>
      <c r="H223" s="3"/>
      <c r="I223" s="3"/>
      <c r="J223" s="7"/>
      <c r="K223" s="7"/>
      <c r="L223" s="3"/>
      <c r="M223" s="3"/>
      <c r="N223" s="3"/>
      <c r="O223" s="3"/>
      <c r="P223" s="7"/>
      <c r="Q223" s="7"/>
      <c r="R223" s="3"/>
      <c r="S223" s="3"/>
      <c r="T223" s="3"/>
      <c r="U223" s="3"/>
      <c r="V223" s="7"/>
      <c r="W223" s="7"/>
      <c r="X223" s="7"/>
      <c r="Y223" s="7"/>
      <c r="Z223" s="12"/>
      <c r="AA223" s="12"/>
      <c r="AB223" s="12"/>
    </row>
    <row r="224" spans="1:28" x14ac:dyDescent="0.25">
      <c r="A224" s="3"/>
      <c r="B224" s="3"/>
      <c r="C224" s="3"/>
      <c r="D224" s="3"/>
      <c r="E224" s="12"/>
      <c r="F224" s="12"/>
      <c r="G224" s="3"/>
      <c r="H224" s="3"/>
      <c r="I224" s="3"/>
      <c r="J224" s="7"/>
      <c r="K224" s="7"/>
      <c r="L224" s="3"/>
      <c r="M224" s="3"/>
      <c r="N224" s="3"/>
      <c r="O224" s="3"/>
      <c r="P224" s="7"/>
      <c r="Q224" s="7"/>
      <c r="R224" s="3"/>
      <c r="S224" s="3"/>
      <c r="T224" s="3"/>
      <c r="U224" s="3"/>
      <c r="V224" s="7"/>
      <c r="W224" s="7"/>
      <c r="X224" s="7"/>
      <c r="Y224" s="7"/>
      <c r="Z224" s="12"/>
      <c r="AA224" s="12"/>
      <c r="AB224" s="12"/>
    </row>
    <row r="225" spans="1:28" x14ac:dyDescent="0.25">
      <c r="A225" s="3"/>
      <c r="B225" s="3"/>
      <c r="C225" s="3"/>
      <c r="D225" s="3"/>
      <c r="E225" s="12"/>
      <c r="F225" s="12"/>
      <c r="G225" s="3"/>
      <c r="H225" s="3"/>
      <c r="I225" s="3"/>
      <c r="J225" s="7"/>
      <c r="K225" s="7"/>
      <c r="L225" s="3"/>
      <c r="M225" s="3"/>
      <c r="N225" s="3"/>
      <c r="O225" s="3"/>
      <c r="P225" s="7"/>
      <c r="Q225" s="7"/>
      <c r="R225" s="3"/>
      <c r="S225" s="3"/>
      <c r="T225" s="3"/>
      <c r="U225" s="3"/>
      <c r="V225" s="7"/>
      <c r="W225" s="7"/>
      <c r="X225" s="7"/>
      <c r="Y225" s="7"/>
      <c r="Z225" s="12"/>
      <c r="AA225" s="12"/>
      <c r="AB225" s="12"/>
    </row>
    <row r="226" spans="1:28" x14ac:dyDescent="0.25">
      <c r="A226" s="3"/>
      <c r="B226" s="3"/>
      <c r="C226" s="3"/>
      <c r="D226" s="3"/>
      <c r="E226" s="12"/>
      <c r="F226" s="12"/>
      <c r="G226" s="3"/>
      <c r="H226" s="3"/>
      <c r="I226" s="3"/>
      <c r="J226" s="7"/>
      <c r="K226" s="7"/>
      <c r="L226" s="3"/>
      <c r="M226" s="3"/>
      <c r="N226" s="3"/>
      <c r="O226" s="3"/>
      <c r="P226" s="7"/>
      <c r="Q226" s="7"/>
      <c r="R226" s="3"/>
      <c r="S226" s="3"/>
      <c r="T226" s="3"/>
      <c r="U226" s="3"/>
      <c r="V226" s="7"/>
      <c r="W226" s="7"/>
      <c r="X226" s="7"/>
      <c r="Y226" s="7"/>
      <c r="Z226" s="12"/>
      <c r="AA226" s="12"/>
      <c r="AB226" s="12"/>
    </row>
    <row r="227" spans="1:28" x14ac:dyDescent="0.25">
      <c r="A227" s="3"/>
      <c r="B227" s="3"/>
      <c r="C227" s="3"/>
      <c r="D227" s="3"/>
      <c r="E227" s="12"/>
      <c r="F227" s="12"/>
      <c r="G227" s="3"/>
      <c r="H227" s="3"/>
      <c r="I227" s="3"/>
      <c r="J227" s="7"/>
      <c r="K227" s="7"/>
      <c r="L227" s="3"/>
      <c r="M227" s="3"/>
      <c r="N227" s="3"/>
      <c r="O227" s="3"/>
      <c r="P227" s="7"/>
      <c r="Q227" s="7"/>
      <c r="R227" s="3"/>
      <c r="S227" s="3"/>
      <c r="T227" s="3"/>
      <c r="U227" s="3"/>
      <c r="V227" s="7"/>
      <c r="W227" s="7"/>
      <c r="X227" s="7"/>
      <c r="Y227" s="7"/>
      <c r="Z227" s="12"/>
      <c r="AA227" s="12"/>
      <c r="AB227" s="12"/>
    </row>
    <row r="228" spans="1:28" x14ac:dyDescent="0.25">
      <c r="A228" s="3"/>
      <c r="B228" s="3"/>
      <c r="C228" s="3"/>
      <c r="D228" s="3"/>
      <c r="E228" s="12"/>
      <c r="F228" s="12"/>
      <c r="G228" s="3"/>
      <c r="H228" s="3"/>
      <c r="I228" s="3"/>
      <c r="J228" s="7"/>
      <c r="K228" s="7"/>
      <c r="L228" s="3"/>
      <c r="M228" s="3"/>
      <c r="N228" s="3"/>
      <c r="O228" s="3"/>
      <c r="P228" s="7"/>
      <c r="Q228" s="7"/>
      <c r="R228" s="3"/>
      <c r="S228" s="3"/>
      <c r="T228" s="3"/>
      <c r="U228" s="3"/>
      <c r="V228" s="7"/>
      <c r="W228" s="7"/>
      <c r="X228" s="7"/>
      <c r="Y228" s="7"/>
      <c r="Z228" s="12"/>
      <c r="AA228" s="12"/>
      <c r="AB228" s="12"/>
    </row>
    <row r="229" spans="1:28" x14ac:dyDescent="0.25">
      <c r="A229" s="3"/>
      <c r="B229" s="3"/>
      <c r="C229" s="3"/>
      <c r="D229" s="3"/>
      <c r="E229" s="12"/>
      <c r="F229" s="12"/>
      <c r="G229" s="3"/>
      <c r="H229" s="3"/>
      <c r="I229" s="3"/>
      <c r="J229" s="7"/>
      <c r="K229" s="7"/>
      <c r="L229" s="3"/>
      <c r="M229" s="3"/>
      <c r="N229" s="3"/>
      <c r="O229" s="3"/>
      <c r="P229" s="7"/>
      <c r="Q229" s="7"/>
      <c r="R229" s="3"/>
      <c r="S229" s="3"/>
      <c r="T229" s="3"/>
      <c r="U229" s="3"/>
      <c r="V229" s="7"/>
      <c r="W229" s="7"/>
      <c r="X229" s="7"/>
      <c r="Y229" s="7"/>
      <c r="Z229" s="12"/>
      <c r="AA229" s="12"/>
      <c r="AB229" s="12"/>
    </row>
    <row r="230" spans="1:28" x14ac:dyDescent="0.25">
      <c r="A230" s="3"/>
      <c r="B230" s="3"/>
      <c r="C230" s="3"/>
      <c r="D230" s="3"/>
      <c r="E230" s="12"/>
      <c r="F230" s="12"/>
      <c r="G230" s="3"/>
      <c r="H230" s="3"/>
      <c r="I230" s="3"/>
      <c r="J230" s="7"/>
      <c r="K230" s="7"/>
      <c r="L230" s="3"/>
      <c r="M230" s="3"/>
      <c r="N230" s="3"/>
      <c r="O230" s="3"/>
      <c r="P230" s="7"/>
      <c r="Q230" s="7"/>
      <c r="R230" s="3"/>
      <c r="S230" s="3"/>
      <c r="T230" s="3"/>
      <c r="U230" s="3"/>
      <c r="V230" s="7"/>
      <c r="W230" s="7"/>
      <c r="X230" s="7"/>
      <c r="Y230" s="7"/>
      <c r="Z230" s="12"/>
      <c r="AA230" s="12"/>
      <c r="AB230" s="12"/>
    </row>
    <row r="231" spans="1:28" x14ac:dyDescent="0.25">
      <c r="A231" s="3"/>
      <c r="B231" s="3"/>
      <c r="C231" s="3"/>
      <c r="D231" s="3"/>
      <c r="E231" s="12"/>
      <c r="F231" s="12"/>
      <c r="G231" s="3"/>
      <c r="H231" s="3"/>
      <c r="I231" s="3"/>
      <c r="J231" s="7"/>
      <c r="K231" s="7"/>
      <c r="L231" s="3"/>
      <c r="M231" s="3"/>
      <c r="N231" s="3"/>
      <c r="O231" s="3"/>
      <c r="P231" s="7"/>
      <c r="Q231" s="7"/>
      <c r="R231" s="3"/>
      <c r="S231" s="3"/>
      <c r="T231" s="3"/>
      <c r="U231" s="3"/>
      <c r="V231" s="7"/>
      <c r="W231" s="7"/>
      <c r="X231" s="7"/>
      <c r="Y231" s="7"/>
      <c r="Z231" s="12"/>
      <c r="AA231" s="12"/>
      <c r="AB231" s="12"/>
    </row>
    <row r="232" spans="1:28" x14ac:dyDescent="0.25">
      <c r="A232" s="3"/>
      <c r="B232" s="3"/>
      <c r="C232" s="3"/>
      <c r="D232" s="3"/>
      <c r="E232" s="12"/>
      <c r="F232" s="12"/>
      <c r="G232" s="3"/>
      <c r="H232" s="3"/>
      <c r="I232" s="3"/>
      <c r="J232" s="7"/>
      <c r="K232" s="7"/>
      <c r="L232" s="3"/>
      <c r="M232" s="3"/>
      <c r="N232" s="3"/>
      <c r="O232" s="3"/>
      <c r="P232" s="7"/>
      <c r="Q232" s="7"/>
      <c r="R232" s="3"/>
      <c r="S232" s="3"/>
      <c r="T232" s="3"/>
      <c r="U232" s="3"/>
      <c r="V232" s="7"/>
      <c r="W232" s="7"/>
      <c r="X232" s="7"/>
      <c r="Y232" s="7"/>
      <c r="Z232" s="12"/>
      <c r="AA232" s="12"/>
      <c r="AB232" s="12"/>
    </row>
    <row r="233" spans="1:28" x14ac:dyDescent="0.25">
      <c r="A233" s="1"/>
      <c r="B233" s="1"/>
      <c r="C233" s="1"/>
      <c r="D233" s="1"/>
      <c r="E233" s="11"/>
      <c r="F233" s="11"/>
      <c r="G233" s="1"/>
      <c r="H233" s="1"/>
      <c r="I233" s="1"/>
      <c r="J233" s="5"/>
      <c r="K233" s="5"/>
      <c r="L233" s="3"/>
      <c r="M233" s="1"/>
      <c r="N233" s="1"/>
      <c r="O233" s="1"/>
      <c r="P233" s="5"/>
      <c r="Q233" s="5"/>
      <c r="R233" s="3"/>
      <c r="S233" s="1"/>
      <c r="T233" s="1"/>
      <c r="U233" s="1"/>
      <c r="V233" s="5"/>
      <c r="W233" s="5"/>
      <c r="X233" s="7"/>
      <c r="Y233" s="5"/>
      <c r="Z233" s="11"/>
      <c r="AA233" s="11"/>
      <c r="AB233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90651-7C5F-4073-9366-EA7335B72C3F}">
  <dimension ref="A1:AC198"/>
  <sheetViews>
    <sheetView workbookViewId="0">
      <selection activeCell="E22" sqref="E22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3.42578125" style="9" customWidth="1"/>
    <col min="10" max="10" width="11" style="8" customWidth="1"/>
    <col min="11" max="11" width="12.85546875" style="8" customWidth="1"/>
    <col min="12" max="12" width="3.140625" style="4" customWidth="1"/>
    <col min="13" max="13" width="9.5703125" customWidth="1"/>
    <col min="16" max="16" width="10.42578125" style="8" customWidth="1"/>
    <col min="17" max="17" width="11.710937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5703125" style="8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128</v>
      </c>
      <c r="B1" s="1"/>
      <c r="C1" s="1"/>
      <c r="D1" s="56">
        <v>2022</v>
      </c>
      <c r="E1" s="57"/>
      <c r="F1" s="39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129</v>
      </c>
      <c r="B3" s="3" t="s">
        <v>130</v>
      </c>
      <c r="C3" s="3" t="s">
        <v>131</v>
      </c>
      <c r="D3" s="3">
        <v>160</v>
      </c>
      <c r="E3" s="12">
        <v>110200</v>
      </c>
      <c r="F3" s="12"/>
      <c r="G3" s="3">
        <v>97.969700000000003</v>
      </c>
      <c r="H3" s="3" t="s">
        <v>93</v>
      </c>
      <c r="I3" s="3">
        <v>17.956399999999999</v>
      </c>
      <c r="J3" s="7">
        <v>1201</v>
      </c>
      <c r="K3" s="7">
        <f>I3*J3</f>
        <v>21565.636399999999</v>
      </c>
      <c r="L3" s="3"/>
      <c r="M3" s="3"/>
      <c r="N3" s="3"/>
      <c r="O3" s="3"/>
      <c r="P3" s="7"/>
      <c r="Q3" s="7"/>
      <c r="R3" s="3"/>
      <c r="S3" s="3">
        <v>62.030299999999997</v>
      </c>
      <c r="T3" s="3" t="s">
        <v>93</v>
      </c>
      <c r="U3" s="3">
        <v>6.4781000000000004</v>
      </c>
      <c r="V3" s="7">
        <v>96.97</v>
      </c>
      <c r="W3" s="7">
        <f>U3*V3</f>
        <v>628.18135700000005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6.8762999999999996</v>
      </c>
      <c r="J4" s="7">
        <v>897</v>
      </c>
      <c r="K4" s="7">
        <f t="shared" ref="K4:K9" si="0">I4*J4</f>
        <v>6168.0410999999995</v>
      </c>
      <c r="L4" s="3"/>
      <c r="M4" s="3"/>
      <c r="N4" s="3"/>
      <c r="O4" s="3"/>
      <c r="P4" s="7"/>
      <c r="Q4" s="7"/>
      <c r="R4" s="3"/>
      <c r="S4" s="3"/>
      <c r="T4" s="3" t="s">
        <v>97</v>
      </c>
      <c r="U4" s="14">
        <v>14.331099999999999</v>
      </c>
      <c r="V4" s="7">
        <v>96.97</v>
      </c>
      <c r="W4" s="7">
        <f t="shared" ref="W4:W9" si="1">U4*V4</f>
        <v>1389.6867669999999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95</v>
      </c>
      <c r="I5" s="3">
        <v>1.173</v>
      </c>
      <c r="J5" s="7">
        <v>704</v>
      </c>
      <c r="K5" s="7">
        <f t="shared" si="0"/>
        <v>825.79200000000003</v>
      </c>
      <c r="L5" s="3"/>
      <c r="M5" s="3"/>
      <c r="N5" s="3"/>
      <c r="O5" s="3"/>
      <c r="P5" s="7"/>
      <c r="Q5" s="7"/>
      <c r="R5" s="3"/>
      <c r="S5" s="3"/>
      <c r="T5" s="3" t="s">
        <v>95</v>
      </c>
      <c r="U5" s="14">
        <v>2.0070999999999999</v>
      </c>
      <c r="V5" s="7">
        <v>96.97</v>
      </c>
      <c r="W5" s="7">
        <f t="shared" si="1"/>
        <v>194.62848699999998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100</v>
      </c>
      <c r="I6" s="3">
        <v>11.4549</v>
      </c>
      <c r="J6" s="7">
        <v>1159</v>
      </c>
      <c r="K6" s="7">
        <f t="shared" si="0"/>
        <v>13276.2291</v>
      </c>
      <c r="L6" s="3"/>
      <c r="M6" s="3"/>
      <c r="N6" s="3"/>
      <c r="O6" s="3"/>
      <c r="P6" s="7"/>
      <c r="Q6" s="7"/>
      <c r="R6" s="3"/>
      <c r="S6" s="3"/>
      <c r="T6" s="3" t="s">
        <v>100</v>
      </c>
      <c r="U6" s="14">
        <v>0.749</v>
      </c>
      <c r="V6" s="7">
        <v>96.97</v>
      </c>
      <c r="W6" s="7">
        <f t="shared" si="1"/>
        <v>72.630529999999993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101</v>
      </c>
      <c r="I7" s="3">
        <v>14.781499999999999</v>
      </c>
      <c r="J7" s="7">
        <v>856</v>
      </c>
      <c r="K7" s="7">
        <f t="shared" si="0"/>
        <v>12652.964</v>
      </c>
      <c r="L7" s="3"/>
      <c r="M7" s="3"/>
      <c r="N7" s="3"/>
      <c r="O7" s="3"/>
      <c r="P7" s="7"/>
      <c r="Q7" s="7"/>
      <c r="R7" s="3"/>
      <c r="S7" s="3"/>
      <c r="T7" s="3" t="s">
        <v>101</v>
      </c>
      <c r="U7" s="14">
        <v>1.2351000000000001</v>
      </c>
      <c r="V7" s="7">
        <v>96.97</v>
      </c>
      <c r="W7" s="7">
        <f t="shared" si="1"/>
        <v>119.76764700000001</v>
      </c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96</v>
      </c>
      <c r="I8" s="3">
        <v>45.003799999999998</v>
      </c>
      <c r="J8" s="7">
        <v>1077</v>
      </c>
      <c r="K8" s="7">
        <f t="shared" si="0"/>
        <v>48469.092599999996</v>
      </c>
      <c r="L8" s="3"/>
      <c r="M8" s="3"/>
      <c r="N8" s="3"/>
      <c r="O8" s="3"/>
      <c r="P8" s="7"/>
      <c r="Q8" s="7"/>
      <c r="R8" s="3"/>
      <c r="S8" s="3"/>
      <c r="T8" s="3" t="s">
        <v>96</v>
      </c>
      <c r="U8" s="14">
        <v>5.9954999999999998</v>
      </c>
      <c r="V8" s="7">
        <v>96.97</v>
      </c>
      <c r="W8" s="7">
        <f t="shared" si="1"/>
        <v>581.38363500000003</v>
      </c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63</v>
      </c>
      <c r="I9" s="3">
        <v>0.7238</v>
      </c>
      <c r="J9" s="7">
        <v>386</v>
      </c>
      <c r="K9" s="7">
        <f t="shared" si="0"/>
        <v>279.38679999999999</v>
      </c>
      <c r="L9" s="3"/>
      <c r="M9" s="3"/>
      <c r="N9" s="3"/>
      <c r="O9" s="3"/>
      <c r="P9" s="7"/>
      <c r="Q9" s="7"/>
      <c r="R9" s="3"/>
      <c r="S9" s="3"/>
      <c r="T9" s="3" t="s">
        <v>63</v>
      </c>
      <c r="U9" s="14">
        <v>31.234400000000001</v>
      </c>
      <c r="V9" s="7">
        <v>96.97</v>
      </c>
      <c r="W9" s="7">
        <f t="shared" si="1"/>
        <v>3028.7997679999999</v>
      </c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/>
      <c r="I10" s="3">
        <f>SUM(I3:I9)</f>
        <v>97.969700000000003</v>
      </c>
      <c r="J10" s="7"/>
      <c r="K10" s="7">
        <f>SUM(K3:K9)</f>
        <v>103237.14199999999</v>
      </c>
      <c r="L10" s="3"/>
      <c r="M10" s="3"/>
      <c r="N10" s="3"/>
      <c r="O10" s="3"/>
      <c r="P10" s="7"/>
      <c r="Q10" s="7"/>
      <c r="R10" s="3"/>
      <c r="S10" s="3"/>
      <c r="T10" s="3"/>
      <c r="U10" s="14">
        <f>SUM(U3:U9)</f>
        <v>62.030299999999997</v>
      </c>
      <c r="V10" s="7"/>
      <c r="W10" s="7">
        <f>SUM(W3:W9)</f>
        <v>6015.0781910000005</v>
      </c>
      <c r="X10" s="7"/>
      <c r="Y10" s="7">
        <f>K10+W10</f>
        <v>109252.220191</v>
      </c>
      <c r="Z10" s="12">
        <v>109300</v>
      </c>
      <c r="AA10" s="12">
        <v>110200</v>
      </c>
      <c r="AB10" s="12">
        <f>Z10-AA10</f>
        <v>-900</v>
      </c>
    </row>
    <row r="11" spans="1:28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8" x14ac:dyDescent="0.25">
      <c r="A12" s="3" t="s">
        <v>132</v>
      </c>
      <c r="B12" s="3" t="s">
        <v>133</v>
      </c>
      <c r="C12" s="3" t="s">
        <v>131</v>
      </c>
      <c r="D12" s="3">
        <v>160</v>
      </c>
      <c r="E12" s="12">
        <v>116800</v>
      </c>
      <c r="F12" s="12"/>
      <c r="G12" s="3">
        <v>110.3038</v>
      </c>
      <c r="H12" s="3" t="s">
        <v>93</v>
      </c>
      <c r="I12" s="3">
        <v>9.8004999999999995</v>
      </c>
      <c r="J12" s="7">
        <v>1201</v>
      </c>
      <c r="K12" s="7">
        <f>I12*J12</f>
        <v>11770.4005</v>
      </c>
      <c r="L12" s="3"/>
      <c r="M12" s="3"/>
      <c r="N12" s="3"/>
      <c r="O12" s="3"/>
      <c r="P12" s="7"/>
      <c r="Q12" s="7"/>
      <c r="R12" s="3"/>
      <c r="S12" s="3">
        <v>49.696199999999997</v>
      </c>
      <c r="T12" s="3" t="s">
        <v>93</v>
      </c>
      <c r="U12" s="3">
        <v>6.17</v>
      </c>
      <c r="V12" s="7">
        <v>96.97</v>
      </c>
      <c r="W12" s="7">
        <f>U12*V12</f>
        <v>598.30489999999998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97</v>
      </c>
      <c r="I13" s="3">
        <v>28.0547</v>
      </c>
      <c r="J13" s="7">
        <v>897</v>
      </c>
      <c r="K13" s="7">
        <f t="shared" ref="K13:K16" si="2">I13*J13</f>
        <v>25165.065900000001</v>
      </c>
      <c r="L13" s="3"/>
      <c r="M13" s="3"/>
      <c r="N13" s="3"/>
      <c r="O13" s="3"/>
      <c r="P13" s="7"/>
      <c r="Q13" s="7"/>
      <c r="R13" s="3"/>
      <c r="S13" s="3"/>
      <c r="T13" s="3" t="s">
        <v>97</v>
      </c>
      <c r="U13" s="3">
        <v>13.734299999999999</v>
      </c>
      <c r="V13" s="7">
        <v>96.97</v>
      </c>
      <c r="W13" s="7">
        <f t="shared" ref="W13:W16" si="3">U13*V13</f>
        <v>1331.815071</v>
      </c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101</v>
      </c>
      <c r="I14" s="3">
        <v>19.4361</v>
      </c>
      <c r="J14" s="7">
        <v>856</v>
      </c>
      <c r="K14" s="7">
        <f t="shared" si="2"/>
        <v>16637.301599999999</v>
      </c>
      <c r="L14" s="3"/>
      <c r="M14" s="3"/>
      <c r="N14" s="3"/>
      <c r="O14" s="3"/>
      <c r="P14" s="7"/>
      <c r="Q14" s="7"/>
      <c r="R14" s="3"/>
      <c r="S14" s="3"/>
      <c r="T14" s="3" t="s">
        <v>101</v>
      </c>
      <c r="U14" s="3">
        <v>0.16830000000000001</v>
      </c>
      <c r="V14" s="7">
        <v>96.97</v>
      </c>
      <c r="W14" s="7">
        <f t="shared" si="3"/>
        <v>16.320050999999999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96</v>
      </c>
      <c r="I15" s="3">
        <v>52.920200000000001</v>
      </c>
      <c r="J15" s="7">
        <v>1077</v>
      </c>
      <c r="K15" s="7">
        <f t="shared" si="2"/>
        <v>56995.055400000005</v>
      </c>
      <c r="L15" s="3"/>
      <c r="M15" s="3"/>
      <c r="N15" s="3"/>
      <c r="O15" s="3"/>
      <c r="P15" s="7"/>
      <c r="Q15" s="7"/>
      <c r="R15" s="3"/>
      <c r="S15" s="3"/>
      <c r="T15" s="3" t="s">
        <v>96</v>
      </c>
      <c r="U15" s="3">
        <v>10.1752</v>
      </c>
      <c r="V15" s="7">
        <v>96.97</v>
      </c>
      <c r="W15" s="7">
        <f t="shared" si="3"/>
        <v>986.68914400000006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63</v>
      </c>
      <c r="I16" s="3">
        <v>9.2299999999999993E-2</v>
      </c>
      <c r="J16" s="7">
        <v>386</v>
      </c>
      <c r="K16" s="7">
        <f t="shared" si="2"/>
        <v>35.627800000000001</v>
      </c>
      <c r="L16" s="3"/>
      <c r="M16" s="3"/>
      <c r="N16" s="3"/>
      <c r="O16" s="3"/>
      <c r="P16" s="7"/>
      <c r="Q16" s="7"/>
      <c r="R16" s="3"/>
      <c r="S16" s="3"/>
      <c r="T16" s="3" t="s">
        <v>63</v>
      </c>
      <c r="U16" s="3">
        <v>19.448</v>
      </c>
      <c r="V16" s="7">
        <v>96.97</v>
      </c>
      <c r="W16" s="7">
        <f t="shared" si="3"/>
        <v>1885.87256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>
        <f>SUM(I12:I16)</f>
        <v>110.3038</v>
      </c>
      <c r="J17" s="7"/>
      <c r="K17" s="7">
        <f>SUM(K12:K16)</f>
        <v>110603.45120000001</v>
      </c>
      <c r="L17" s="3"/>
      <c r="M17" s="3"/>
      <c r="N17" s="3"/>
      <c r="O17" s="3"/>
      <c r="P17" s="7"/>
      <c r="Q17" s="7"/>
      <c r="R17" s="3"/>
      <c r="S17" s="3"/>
      <c r="T17" s="3"/>
      <c r="U17" s="3">
        <f>SUM(U12:U16)</f>
        <v>49.695799999999998</v>
      </c>
      <c r="V17" s="7"/>
      <c r="W17" s="7">
        <f>SUM(W12:W16)</f>
        <v>4819.0017260000004</v>
      </c>
      <c r="X17" s="7"/>
      <c r="Y17" s="7">
        <f>K17+W17</f>
        <v>115422.45292600001</v>
      </c>
      <c r="Z17" s="12">
        <v>115400</v>
      </c>
      <c r="AA17" s="12">
        <v>116800</v>
      </c>
      <c r="AB17" s="12">
        <f>Z17-AA17</f>
        <v>-1400</v>
      </c>
    </row>
    <row r="18" spans="1:28" x14ac:dyDescent="0.25">
      <c r="A18" s="29"/>
      <c r="B18" s="29"/>
      <c r="C18" s="29"/>
      <c r="D18" s="29"/>
      <c r="E18" s="33"/>
      <c r="F18" s="33"/>
      <c r="G18" s="29"/>
      <c r="H18" s="29"/>
      <c r="I18" s="29"/>
      <c r="J18" s="19"/>
      <c r="K18" s="19"/>
      <c r="L18" s="29"/>
      <c r="M18" s="29"/>
      <c r="N18" s="29"/>
      <c r="O18" s="29"/>
      <c r="P18" s="19"/>
      <c r="Q18" s="19"/>
      <c r="R18" s="29"/>
      <c r="S18" s="29"/>
      <c r="T18" s="29"/>
      <c r="U18" s="29"/>
      <c r="V18" s="19"/>
      <c r="W18" s="19"/>
      <c r="X18" s="19"/>
      <c r="Y18" s="19"/>
      <c r="Z18" s="33"/>
      <c r="AA18" s="33"/>
      <c r="AB18" s="33"/>
    </row>
    <row r="19" spans="1:28" x14ac:dyDescent="0.25">
      <c r="A19" s="3" t="s">
        <v>134</v>
      </c>
      <c r="B19" s="3" t="s">
        <v>135</v>
      </c>
      <c r="C19" s="3" t="s">
        <v>131</v>
      </c>
      <c r="D19" s="3">
        <v>160</v>
      </c>
      <c r="E19" s="12">
        <v>160600</v>
      </c>
      <c r="F19" s="12"/>
      <c r="G19" s="3">
        <v>142.9248</v>
      </c>
      <c r="H19" s="3" t="s">
        <v>93</v>
      </c>
      <c r="I19" s="3">
        <v>44.405500000000004</v>
      </c>
      <c r="J19" s="7">
        <v>1201</v>
      </c>
      <c r="K19" s="7">
        <f>I19*J19</f>
        <v>53331.005500000007</v>
      </c>
      <c r="L19" s="3"/>
      <c r="M19" s="3">
        <v>15.077</v>
      </c>
      <c r="N19" s="3" t="s">
        <v>93</v>
      </c>
      <c r="O19" s="3">
        <v>3.3698000000000001</v>
      </c>
      <c r="P19" s="7">
        <v>196</v>
      </c>
      <c r="Q19" s="7">
        <f>O19*P19</f>
        <v>660.48080000000004</v>
      </c>
      <c r="R19" s="3"/>
      <c r="S19" s="3">
        <v>1.9982</v>
      </c>
      <c r="T19" s="3" t="s">
        <v>93</v>
      </c>
      <c r="U19" s="3">
        <v>3.3698000000000001</v>
      </c>
      <c r="V19" s="7">
        <v>96.97</v>
      </c>
      <c r="W19" s="7">
        <f>U19*V19</f>
        <v>326.76950600000004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97</v>
      </c>
      <c r="I20" s="3">
        <v>0.3009</v>
      </c>
      <c r="J20" s="7">
        <v>897</v>
      </c>
      <c r="K20" s="7">
        <f t="shared" ref="K20:K23" si="4">I20*J20</f>
        <v>269.90730000000002</v>
      </c>
      <c r="L20" s="3"/>
      <c r="M20" s="3"/>
      <c r="N20" s="3" t="s">
        <v>95</v>
      </c>
      <c r="O20" s="3">
        <v>9.3186999999999998</v>
      </c>
      <c r="P20" s="7">
        <v>196</v>
      </c>
      <c r="Q20" s="7">
        <f t="shared" ref="Q20:Q21" si="5">O20*P20</f>
        <v>1826.4651999999999</v>
      </c>
      <c r="R20" s="3"/>
      <c r="S20" s="3"/>
      <c r="T20" s="3" t="s">
        <v>101</v>
      </c>
      <c r="U20" s="3">
        <v>9.3186999999999998</v>
      </c>
      <c r="V20" s="7">
        <v>96.97</v>
      </c>
      <c r="W20" s="7">
        <f t="shared" ref="W20:W21" si="6">U20*V20</f>
        <v>903.63433899999995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95</v>
      </c>
      <c r="I21" s="3">
        <v>8.3513999999999999</v>
      </c>
      <c r="J21" s="7">
        <v>704</v>
      </c>
      <c r="K21" s="7">
        <f t="shared" si="4"/>
        <v>5879.3855999999996</v>
      </c>
      <c r="L21" s="3"/>
      <c r="M21" s="3"/>
      <c r="N21" s="3" t="s">
        <v>96</v>
      </c>
      <c r="O21" s="3">
        <v>2.3885000000000001</v>
      </c>
      <c r="P21" s="7">
        <v>196</v>
      </c>
      <c r="Q21" s="7">
        <f t="shared" si="5"/>
        <v>468.14600000000002</v>
      </c>
      <c r="R21" s="3"/>
      <c r="S21" s="3"/>
      <c r="T21" s="3" t="s">
        <v>96</v>
      </c>
      <c r="U21" s="3">
        <v>2.3885000000000001</v>
      </c>
      <c r="V21" s="7">
        <v>96.97</v>
      </c>
      <c r="W21" s="7">
        <f t="shared" si="6"/>
        <v>231.61284499999999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101</v>
      </c>
      <c r="I22" s="3">
        <v>8.1160999999999994</v>
      </c>
      <c r="J22" s="7">
        <v>856</v>
      </c>
      <c r="K22" s="7">
        <f t="shared" si="4"/>
        <v>6947.3815999999997</v>
      </c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96</v>
      </c>
      <c r="I23" s="3">
        <v>81.750900000000001</v>
      </c>
      <c r="J23" s="7">
        <v>1077</v>
      </c>
      <c r="K23" s="7">
        <f t="shared" si="4"/>
        <v>88045.719299999997</v>
      </c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>
        <f>SUM(I19:I23)</f>
        <v>142.9248</v>
      </c>
      <c r="J24" s="7"/>
      <c r="K24" s="7">
        <f>SUM(K19:K23)</f>
        <v>154473.39929999999</v>
      </c>
      <c r="L24" s="3"/>
      <c r="M24" s="3"/>
      <c r="N24" s="3"/>
      <c r="O24" s="3">
        <f>SUM(O19:O21)</f>
        <v>15.077</v>
      </c>
      <c r="P24" s="7"/>
      <c r="Q24" s="7">
        <f>SUM(Q19:Q21)</f>
        <v>2955.0920000000001</v>
      </c>
      <c r="R24" s="3"/>
      <c r="S24" s="3"/>
      <c r="T24" s="3"/>
      <c r="U24" s="3">
        <f>SUM(U19:U21)</f>
        <v>15.077</v>
      </c>
      <c r="V24" s="7"/>
      <c r="W24" s="7">
        <f>SUM(W19:W21)</f>
        <v>1462.0166899999999</v>
      </c>
      <c r="X24" s="7"/>
      <c r="Y24" s="7">
        <f>K24+Q24+W24</f>
        <v>158890.50798999998</v>
      </c>
      <c r="Z24" s="12">
        <v>158900</v>
      </c>
      <c r="AA24" s="12">
        <v>160600</v>
      </c>
      <c r="AB24" s="12">
        <f>Z24-AA24</f>
        <v>-1700</v>
      </c>
    </row>
    <row r="25" spans="1:28" s="4" customFormat="1" x14ac:dyDescent="0.25">
      <c r="A25" s="29"/>
      <c r="B25" s="29"/>
      <c r="C25" s="29"/>
      <c r="D25" s="29"/>
      <c r="E25" s="33"/>
      <c r="F25" s="33"/>
      <c r="G25" s="29"/>
      <c r="H25" s="29"/>
      <c r="I25" s="29"/>
      <c r="J25" s="19"/>
      <c r="K25" s="19"/>
      <c r="L25" s="29"/>
      <c r="M25" s="29"/>
      <c r="N25" s="29"/>
      <c r="O25" s="29"/>
      <c r="P25" s="19"/>
      <c r="Q25" s="19"/>
      <c r="R25" s="29"/>
      <c r="S25" s="29"/>
      <c r="T25" s="29"/>
      <c r="U25" s="29"/>
      <c r="V25" s="19"/>
      <c r="W25" s="19"/>
      <c r="X25" s="19"/>
      <c r="Y25" s="19"/>
      <c r="Z25" s="33"/>
      <c r="AA25" s="33"/>
      <c r="AB25" s="33"/>
    </row>
    <row r="26" spans="1:28" x14ac:dyDescent="0.25">
      <c r="A26" s="3" t="s">
        <v>136</v>
      </c>
      <c r="B26" s="3" t="s">
        <v>137</v>
      </c>
      <c r="C26" s="3" t="s">
        <v>92</v>
      </c>
      <c r="D26" s="3">
        <v>160</v>
      </c>
      <c r="E26" s="12">
        <v>168400</v>
      </c>
      <c r="F26" s="12"/>
      <c r="G26" s="3">
        <v>156.0086</v>
      </c>
      <c r="H26" s="3" t="s">
        <v>93</v>
      </c>
      <c r="I26" s="3">
        <v>37.924799999999998</v>
      </c>
      <c r="J26" s="7">
        <v>1201</v>
      </c>
      <c r="K26" s="7">
        <f>I26*J26</f>
        <v>45547.684799999995</v>
      </c>
      <c r="L26" s="3"/>
      <c r="M26" s="3"/>
      <c r="N26" s="3"/>
      <c r="O26" s="3"/>
      <c r="P26" s="7"/>
      <c r="Q26" s="7"/>
      <c r="R26" s="3"/>
      <c r="S26" s="3">
        <v>1.9877</v>
      </c>
      <c r="T26" s="3" t="s">
        <v>93</v>
      </c>
      <c r="U26" s="3">
        <v>0.7258</v>
      </c>
      <c r="V26" s="7">
        <v>96.97</v>
      </c>
      <c r="W26" s="7">
        <f>U26*V26</f>
        <v>70.380825999999999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97</v>
      </c>
      <c r="I27" s="3">
        <v>2.8557999999999999</v>
      </c>
      <c r="J27" s="7">
        <v>897</v>
      </c>
      <c r="K27" s="7">
        <f t="shared" ref="K27:K30" si="7">I27*J27</f>
        <v>2561.6525999999999</v>
      </c>
      <c r="L27" s="3"/>
      <c r="M27" s="3"/>
      <c r="N27" s="3"/>
      <c r="O27" s="3"/>
      <c r="P27" s="7"/>
      <c r="Q27" s="7"/>
      <c r="R27" s="3"/>
      <c r="S27" s="3"/>
      <c r="T27" s="3" t="s">
        <v>100</v>
      </c>
      <c r="U27" s="3">
        <v>0.35449999999999998</v>
      </c>
      <c r="V27" s="7">
        <v>96.97</v>
      </c>
      <c r="W27" s="7">
        <f t="shared" ref="W27:W28" si="8">U27*V27</f>
        <v>34.375864999999997</v>
      </c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122</v>
      </c>
      <c r="I28" s="3">
        <v>7.8601000000000001</v>
      </c>
      <c r="J28" s="7">
        <v>1325</v>
      </c>
      <c r="K28" s="7">
        <f t="shared" si="7"/>
        <v>10414.6325</v>
      </c>
      <c r="L28" s="3"/>
      <c r="M28" s="3"/>
      <c r="N28" s="3"/>
      <c r="O28" s="3"/>
      <c r="P28" s="7"/>
      <c r="Q28" s="7"/>
      <c r="R28" s="3"/>
      <c r="S28" s="3"/>
      <c r="T28" s="3" t="s">
        <v>96</v>
      </c>
      <c r="U28" s="3">
        <v>0.90739999999999998</v>
      </c>
      <c r="V28" s="7">
        <v>96.97</v>
      </c>
      <c r="W28" s="7">
        <f t="shared" si="8"/>
        <v>87.990577999999999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101</v>
      </c>
      <c r="I29" s="3">
        <v>40.009300000000003</v>
      </c>
      <c r="J29" s="7">
        <v>856</v>
      </c>
      <c r="K29" s="7">
        <f t="shared" si="7"/>
        <v>34247.960800000001</v>
      </c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96</v>
      </c>
      <c r="I30" s="3">
        <v>67.358599999999996</v>
      </c>
      <c r="J30" s="7">
        <v>1077</v>
      </c>
      <c r="K30" s="7">
        <f t="shared" si="7"/>
        <v>72545.212199999994</v>
      </c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>
        <f>SUM(I26:I30)</f>
        <v>156.0086</v>
      </c>
      <c r="J31" s="7"/>
      <c r="K31" s="7">
        <f>SUM(K26:K30)</f>
        <v>165317.14289999998</v>
      </c>
      <c r="L31" s="3"/>
      <c r="M31" s="3"/>
      <c r="N31" s="3"/>
      <c r="O31" s="3"/>
      <c r="P31" s="7"/>
      <c r="Q31" s="7"/>
      <c r="R31" s="3"/>
      <c r="S31" s="3"/>
      <c r="T31" s="3"/>
      <c r="U31" s="3">
        <f>SUM(U26:U28)</f>
        <v>1.9877</v>
      </c>
      <c r="V31" s="7"/>
      <c r="W31" s="7">
        <f>SUM(W26:W28)</f>
        <v>192.74726899999999</v>
      </c>
      <c r="X31" s="7"/>
      <c r="Y31" s="7">
        <f>K31+W31</f>
        <v>165509.89016899999</v>
      </c>
      <c r="Z31" s="12">
        <v>165500</v>
      </c>
      <c r="AA31" s="12">
        <v>168400</v>
      </c>
      <c r="AB31" s="12">
        <f>Z31-AA31</f>
        <v>-2900</v>
      </c>
    </row>
    <row r="32" spans="1:28" s="4" customFormat="1" x14ac:dyDescent="0.25">
      <c r="A32" s="29"/>
      <c r="B32" s="29"/>
      <c r="C32" s="29"/>
      <c r="D32" s="29"/>
      <c r="E32" s="33"/>
      <c r="F32" s="33"/>
      <c r="G32" s="29"/>
      <c r="H32" s="29"/>
      <c r="I32" s="29"/>
      <c r="J32" s="19"/>
      <c r="K32" s="19"/>
      <c r="L32" s="29"/>
      <c r="M32" s="29"/>
      <c r="N32" s="29"/>
      <c r="O32" s="29"/>
      <c r="P32" s="19"/>
      <c r="Q32" s="19"/>
      <c r="R32" s="29"/>
      <c r="S32" s="29"/>
      <c r="T32" s="29"/>
      <c r="U32" s="29"/>
      <c r="V32" s="19"/>
      <c r="W32" s="19"/>
      <c r="X32" s="19"/>
      <c r="Y32" s="19"/>
      <c r="Z32" s="33"/>
      <c r="AA32" s="33"/>
      <c r="AB32" s="33"/>
    </row>
    <row r="33" spans="1:28" x14ac:dyDescent="0.25">
      <c r="A33" s="3" t="s">
        <v>138</v>
      </c>
      <c r="B33" s="3" t="s">
        <v>139</v>
      </c>
      <c r="C33" s="3" t="s">
        <v>92</v>
      </c>
      <c r="D33" s="3">
        <v>160</v>
      </c>
      <c r="E33" s="12">
        <v>91200</v>
      </c>
      <c r="F33" s="12"/>
      <c r="G33" s="3">
        <v>67.890900000000002</v>
      </c>
      <c r="H33" s="3" t="s">
        <v>93</v>
      </c>
      <c r="I33" s="3">
        <v>13.872999999999999</v>
      </c>
      <c r="J33" s="7">
        <v>1201</v>
      </c>
      <c r="K33" s="7">
        <f>I33*J33</f>
        <v>16661.472999999998</v>
      </c>
      <c r="L33" s="3"/>
      <c r="M33" s="3">
        <v>15.8247</v>
      </c>
      <c r="N33" s="3" t="s">
        <v>93</v>
      </c>
      <c r="O33" s="3">
        <v>7.1025999999999998</v>
      </c>
      <c r="P33" s="7">
        <v>196</v>
      </c>
      <c r="Q33" s="7">
        <f>O33*P33</f>
        <v>1392.1096</v>
      </c>
      <c r="R33" s="3"/>
      <c r="S33" s="3">
        <v>76.284400000000005</v>
      </c>
      <c r="T33" s="3" t="s">
        <v>93</v>
      </c>
      <c r="U33" s="3">
        <v>1.3250999999999999</v>
      </c>
      <c r="V33" s="7">
        <v>96.97</v>
      </c>
      <c r="W33" s="7">
        <f>U33*V33</f>
        <v>128.494947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97</v>
      </c>
      <c r="I34" s="3">
        <v>12.6265</v>
      </c>
      <c r="J34" s="7">
        <v>897</v>
      </c>
      <c r="K34" s="7">
        <f t="shared" ref="K34:K37" si="9">I34*J34</f>
        <v>11325.970499999999</v>
      </c>
      <c r="L34" s="3"/>
      <c r="M34" s="3"/>
      <c r="N34" s="3" t="s">
        <v>95</v>
      </c>
      <c r="O34" s="3">
        <v>2.7644000000000002</v>
      </c>
      <c r="P34" s="7">
        <v>196</v>
      </c>
      <c r="Q34" s="7">
        <f t="shared" ref="Q34:Q37" si="10">O34*P34</f>
        <v>541.82240000000002</v>
      </c>
      <c r="R34" s="3"/>
      <c r="S34" s="3"/>
      <c r="T34" s="3" t="s">
        <v>97</v>
      </c>
      <c r="U34" s="3">
        <v>11.9023</v>
      </c>
      <c r="V34" s="7">
        <v>96.97</v>
      </c>
      <c r="W34" s="7">
        <f t="shared" ref="W34:W39" si="11">U34*V34</f>
        <v>1154.166031</v>
      </c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95</v>
      </c>
      <c r="I35" s="3">
        <v>1.7043999999999999</v>
      </c>
      <c r="J35" s="7">
        <v>704</v>
      </c>
      <c r="K35" s="7">
        <f t="shared" si="9"/>
        <v>1199.8976</v>
      </c>
      <c r="L35" s="3"/>
      <c r="M35" s="3"/>
      <c r="N35" s="3" t="s">
        <v>101</v>
      </c>
      <c r="O35" s="3">
        <v>4.5294999999999996</v>
      </c>
      <c r="P35" s="7">
        <v>196</v>
      </c>
      <c r="Q35" s="7">
        <f t="shared" si="10"/>
        <v>887.78199999999993</v>
      </c>
      <c r="R35" s="3"/>
      <c r="S35" s="3"/>
      <c r="T35" s="3" t="s">
        <v>95</v>
      </c>
      <c r="U35" s="3">
        <v>29.159400000000002</v>
      </c>
      <c r="V35" s="7">
        <v>96.97</v>
      </c>
      <c r="W35" s="7">
        <f t="shared" si="11"/>
        <v>2827.5870180000002</v>
      </c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101</v>
      </c>
      <c r="I36" s="3">
        <v>0.11749999999999999</v>
      </c>
      <c r="J36" s="7">
        <v>856</v>
      </c>
      <c r="K36" s="7">
        <f t="shared" si="9"/>
        <v>100.58</v>
      </c>
      <c r="L36" s="3"/>
      <c r="M36" s="3"/>
      <c r="N36" s="3" t="s">
        <v>96</v>
      </c>
      <c r="O36" s="3">
        <v>1.2413000000000001</v>
      </c>
      <c r="P36" s="7">
        <v>196</v>
      </c>
      <c r="Q36" s="7">
        <f t="shared" si="10"/>
        <v>243.29480000000001</v>
      </c>
      <c r="R36" s="3"/>
      <c r="S36" s="3"/>
      <c r="T36" s="3" t="s">
        <v>101</v>
      </c>
      <c r="U36" s="3">
        <v>0.1474</v>
      </c>
      <c r="V36" s="7">
        <v>96.97</v>
      </c>
      <c r="W36" s="7">
        <f t="shared" si="11"/>
        <v>14.293378000000001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96</v>
      </c>
      <c r="I37" s="3">
        <v>39.569499999999998</v>
      </c>
      <c r="J37" s="7">
        <v>1077</v>
      </c>
      <c r="K37" s="7">
        <f t="shared" si="9"/>
        <v>42616.351499999997</v>
      </c>
      <c r="L37" s="3"/>
      <c r="M37" s="3"/>
      <c r="N37" s="3" t="s">
        <v>63</v>
      </c>
      <c r="O37" s="3">
        <v>0.18690000000000001</v>
      </c>
      <c r="P37" s="7">
        <v>196</v>
      </c>
      <c r="Q37" s="7">
        <f t="shared" si="10"/>
        <v>36.632400000000004</v>
      </c>
      <c r="R37" s="3"/>
      <c r="S37" s="3"/>
      <c r="T37" s="3" t="s">
        <v>96</v>
      </c>
      <c r="U37" s="3">
        <v>4.7789999999999999</v>
      </c>
      <c r="V37" s="7">
        <v>96.97</v>
      </c>
      <c r="W37" s="7">
        <f t="shared" si="11"/>
        <v>463.41962999999998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 t="s">
        <v>63</v>
      </c>
      <c r="U38" s="3">
        <v>13.200900000000001</v>
      </c>
      <c r="V38" s="7">
        <v>96.97</v>
      </c>
      <c r="W38" s="7">
        <f t="shared" si="11"/>
        <v>1280.091273</v>
      </c>
      <c r="X38" s="7"/>
      <c r="Y38" s="7"/>
      <c r="Z38" s="12"/>
      <c r="AA38" s="12"/>
      <c r="AB38" s="12"/>
    </row>
    <row r="39" spans="1:28" s="4" customFormat="1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 t="s">
        <v>49</v>
      </c>
      <c r="U39" s="3">
        <v>15.770300000000001</v>
      </c>
      <c r="V39" s="7">
        <v>96.97</v>
      </c>
      <c r="W39" s="7">
        <f t="shared" si="11"/>
        <v>1529.245991</v>
      </c>
      <c r="X39" s="7"/>
      <c r="Y39" s="7"/>
      <c r="Z39" s="12"/>
      <c r="AA39" s="12"/>
      <c r="AB39" s="12"/>
    </row>
    <row r="40" spans="1:28" s="4" customFormat="1" x14ac:dyDescent="0.25">
      <c r="A40" s="3"/>
      <c r="B40" s="3"/>
      <c r="C40" s="3"/>
      <c r="D40" s="3"/>
      <c r="E40" s="12"/>
      <c r="F40" s="12"/>
      <c r="G40" s="3"/>
      <c r="H40" s="3"/>
      <c r="I40" s="3">
        <f>SUM(I33:I37)</f>
        <v>67.890899999999988</v>
      </c>
      <c r="J40" s="7"/>
      <c r="K40" s="7">
        <f>SUM(K33:K37)</f>
        <v>71904.272599999997</v>
      </c>
      <c r="L40" s="3"/>
      <c r="M40" s="3"/>
      <c r="N40" s="3"/>
      <c r="O40" s="3">
        <f>SUM(O33:O37)</f>
        <v>15.8247</v>
      </c>
      <c r="P40" s="7"/>
      <c r="Q40" s="7">
        <f>SUM(Q33:Q37)</f>
        <v>3101.6412</v>
      </c>
      <c r="R40" s="3"/>
      <c r="S40" s="3"/>
      <c r="T40" s="3"/>
      <c r="U40" s="3">
        <f>SUM(U33:U39)</f>
        <v>76.284400000000005</v>
      </c>
      <c r="V40" s="7"/>
      <c r="W40" s="7">
        <f>SUM(W33:W39)</f>
        <v>7397.2982680000005</v>
      </c>
      <c r="X40" s="7"/>
      <c r="Y40" s="7">
        <f>K40+Q40+W40</f>
        <v>82403.212067999993</v>
      </c>
      <c r="Z40" s="12">
        <v>82400</v>
      </c>
      <c r="AA40" s="12">
        <v>91200</v>
      </c>
      <c r="AB40" s="12">
        <f>Z40-AA40</f>
        <v>-8800</v>
      </c>
    </row>
    <row r="41" spans="1:28" s="4" customFormat="1" x14ac:dyDescent="0.25">
      <c r="A41" s="29"/>
      <c r="B41" s="29"/>
      <c r="C41" s="29"/>
      <c r="D41" s="29"/>
      <c r="E41" s="33"/>
      <c r="F41" s="33"/>
      <c r="G41" s="29"/>
      <c r="H41" s="29"/>
      <c r="I41" s="29"/>
      <c r="J41" s="19"/>
      <c r="K41" s="19"/>
      <c r="L41" s="29"/>
      <c r="M41" s="29"/>
      <c r="N41" s="29"/>
      <c r="O41" s="29"/>
      <c r="P41" s="19"/>
      <c r="Q41" s="19"/>
      <c r="R41" s="29"/>
      <c r="S41" s="29"/>
      <c r="T41" s="29"/>
      <c r="U41" s="29"/>
      <c r="V41" s="19"/>
      <c r="W41" s="19"/>
      <c r="X41" s="19"/>
      <c r="Y41" s="19"/>
      <c r="Z41" s="33"/>
      <c r="AA41" s="33"/>
      <c r="AB41" s="33"/>
    </row>
    <row r="42" spans="1:28" s="4" customFormat="1" x14ac:dyDescent="0.25">
      <c r="A42" s="3" t="s">
        <v>140</v>
      </c>
      <c r="B42" s="3" t="s">
        <v>141</v>
      </c>
      <c r="C42" s="3" t="s">
        <v>92</v>
      </c>
      <c r="D42" s="3">
        <v>160</v>
      </c>
      <c r="E42" s="12">
        <v>153600</v>
      </c>
      <c r="F42" s="12"/>
      <c r="G42" s="3">
        <v>135.8443</v>
      </c>
      <c r="H42" s="3" t="s">
        <v>93</v>
      </c>
      <c r="I42" s="3">
        <v>7.4404000000000003</v>
      </c>
      <c r="J42" s="7">
        <v>1201</v>
      </c>
      <c r="K42" s="7">
        <f>I42*J42</f>
        <v>8935.9204000000009</v>
      </c>
      <c r="L42" s="3"/>
      <c r="M42" s="3"/>
      <c r="N42" s="3"/>
      <c r="O42" s="3"/>
      <c r="P42" s="7"/>
      <c r="Q42" s="7"/>
      <c r="R42" s="3"/>
      <c r="S42" s="3">
        <v>24.1557</v>
      </c>
      <c r="T42" s="3" t="s">
        <v>93</v>
      </c>
      <c r="U42" s="3">
        <v>1.6188</v>
      </c>
      <c r="V42" s="7">
        <v>96.97</v>
      </c>
      <c r="W42" s="7">
        <f>U42*V42</f>
        <v>156.97503599999999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100</v>
      </c>
      <c r="I43" s="3">
        <v>118.126</v>
      </c>
      <c r="J43" s="7">
        <v>1159</v>
      </c>
      <c r="K43" s="7">
        <f t="shared" ref="K43:K47" si="12">I43*J43</f>
        <v>136908.03400000001</v>
      </c>
      <c r="L43" s="3"/>
      <c r="M43" s="3"/>
      <c r="N43" s="3"/>
      <c r="O43" s="3"/>
      <c r="P43" s="7"/>
      <c r="Q43" s="7"/>
      <c r="R43" s="3"/>
      <c r="S43" s="3"/>
      <c r="T43" s="3" t="s">
        <v>100</v>
      </c>
      <c r="U43" s="3">
        <v>8.8754000000000008</v>
      </c>
      <c r="V43" s="7">
        <v>96.97</v>
      </c>
      <c r="W43" s="7">
        <f t="shared" ref="W43:W47" si="13">U43*V43</f>
        <v>860.64753800000005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101</v>
      </c>
      <c r="I44" s="3">
        <v>5.8478000000000003</v>
      </c>
      <c r="J44" s="7">
        <v>856</v>
      </c>
      <c r="K44" s="7">
        <f t="shared" si="12"/>
        <v>5005.7168000000001</v>
      </c>
      <c r="L44" s="3"/>
      <c r="M44" s="3"/>
      <c r="N44" s="3"/>
      <c r="O44" s="3"/>
      <c r="P44" s="7"/>
      <c r="Q44" s="7"/>
      <c r="R44" s="3"/>
      <c r="S44" s="3"/>
      <c r="T44" s="3" t="s">
        <v>101</v>
      </c>
      <c r="U44" s="3">
        <v>0.91949999999999998</v>
      </c>
      <c r="V44" s="7">
        <v>96.97</v>
      </c>
      <c r="W44" s="7">
        <f t="shared" si="13"/>
        <v>89.163915000000003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96</v>
      </c>
      <c r="I45" s="3">
        <v>0.82620000000000005</v>
      </c>
      <c r="J45" s="7">
        <v>1077</v>
      </c>
      <c r="K45" s="7">
        <f t="shared" si="12"/>
        <v>889.81740000000002</v>
      </c>
      <c r="L45" s="3"/>
      <c r="M45" s="3"/>
      <c r="N45" s="3"/>
      <c r="O45" s="3"/>
      <c r="P45" s="7"/>
      <c r="Q45" s="7"/>
      <c r="R45" s="3"/>
      <c r="S45" s="3"/>
      <c r="T45" s="3" t="s">
        <v>96</v>
      </c>
      <c r="U45" s="3">
        <v>1.33</v>
      </c>
      <c r="V45" s="7">
        <v>96.97</v>
      </c>
      <c r="W45" s="7">
        <f t="shared" si="13"/>
        <v>128.9701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142</v>
      </c>
      <c r="I46" s="3">
        <v>0.34439999999999998</v>
      </c>
      <c r="J46" s="7">
        <v>649</v>
      </c>
      <c r="K46" s="7">
        <f t="shared" si="12"/>
        <v>223.51559999999998</v>
      </c>
      <c r="L46" s="3"/>
      <c r="M46" s="3"/>
      <c r="N46" s="3"/>
      <c r="O46" s="3"/>
      <c r="P46" s="7"/>
      <c r="Q46" s="7"/>
      <c r="R46" s="3"/>
      <c r="S46" s="3"/>
      <c r="T46" s="3" t="s">
        <v>142</v>
      </c>
      <c r="U46" s="3">
        <v>4.1268000000000002</v>
      </c>
      <c r="V46" s="7">
        <v>96.97</v>
      </c>
      <c r="W46" s="7">
        <f t="shared" si="13"/>
        <v>400.17579599999999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63</v>
      </c>
      <c r="I47" s="3">
        <v>3.2595000000000001</v>
      </c>
      <c r="J47" s="7">
        <v>386</v>
      </c>
      <c r="K47" s="7">
        <f t="shared" si="12"/>
        <v>1258.1669999999999</v>
      </c>
      <c r="L47" s="3"/>
      <c r="M47" s="3"/>
      <c r="N47" s="3"/>
      <c r="O47" s="3"/>
      <c r="P47" s="7"/>
      <c r="Q47" s="7"/>
      <c r="R47" s="3"/>
      <c r="S47" s="3"/>
      <c r="T47" s="3" t="s">
        <v>63</v>
      </c>
      <c r="U47" s="3">
        <v>7.2851999999999997</v>
      </c>
      <c r="V47" s="7">
        <v>96.97</v>
      </c>
      <c r="W47" s="7">
        <f t="shared" si="13"/>
        <v>706.44584399999997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>
        <f>SUM(I42:I47)</f>
        <v>135.8443</v>
      </c>
      <c r="J48" s="7"/>
      <c r="K48" s="7">
        <f>SUM(K42:K47)</f>
        <v>153221.17120000001</v>
      </c>
      <c r="L48" s="3"/>
      <c r="M48" s="3"/>
      <c r="N48" s="3"/>
      <c r="O48" s="3"/>
      <c r="P48" s="7"/>
      <c r="Q48" s="7"/>
      <c r="R48" s="3"/>
      <c r="S48" s="3"/>
      <c r="T48" s="3"/>
      <c r="U48" s="3">
        <f>SUM(U42:U47)</f>
        <v>24.1557</v>
      </c>
      <c r="V48" s="7"/>
      <c r="W48" s="7">
        <f>SUM(W42:W47)</f>
        <v>2342.3782289999999</v>
      </c>
      <c r="X48" s="7"/>
      <c r="Y48" s="7">
        <f>K48+W48</f>
        <v>155563.54942900001</v>
      </c>
      <c r="Z48" s="12">
        <v>155600</v>
      </c>
      <c r="AA48" s="12">
        <v>153600</v>
      </c>
      <c r="AB48" s="12">
        <f>Z48-AA48</f>
        <v>2000</v>
      </c>
    </row>
    <row r="49" spans="1:29" x14ac:dyDescent="0.25">
      <c r="A49" s="29"/>
      <c r="B49" s="29"/>
      <c r="C49" s="29"/>
      <c r="D49" s="29"/>
      <c r="E49" s="33"/>
      <c r="F49" s="33"/>
      <c r="G49" s="29"/>
      <c r="H49" s="29"/>
      <c r="I49" s="29"/>
      <c r="J49" s="19"/>
      <c r="K49" s="19"/>
      <c r="L49" s="29"/>
      <c r="M49" s="29"/>
      <c r="N49" s="29"/>
      <c r="O49" s="29"/>
      <c r="P49" s="19"/>
      <c r="Q49" s="19"/>
      <c r="R49" s="29"/>
      <c r="S49" s="29"/>
      <c r="T49" s="29"/>
      <c r="U49" s="29"/>
      <c r="V49" s="19"/>
      <c r="W49" s="19"/>
      <c r="X49" s="19"/>
      <c r="Y49" s="19"/>
      <c r="Z49" s="33"/>
      <c r="AA49" s="33"/>
      <c r="AB49" s="33"/>
    </row>
    <row r="50" spans="1:29" x14ac:dyDescent="0.25">
      <c r="A50" s="3" t="s">
        <v>143</v>
      </c>
      <c r="B50" s="3" t="s">
        <v>144</v>
      </c>
      <c r="C50" s="3" t="s">
        <v>92</v>
      </c>
      <c r="D50" s="3">
        <v>160</v>
      </c>
      <c r="E50" s="12">
        <v>150500</v>
      </c>
      <c r="F50" s="12"/>
      <c r="G50" s="3">
        <v>126.97839999999999</v>
      </c>
      <c r="H50" s="3" t="s">
        <v>93</v>
      </c>
      <c r="I50" s="3">
        <v>43.44</v>
      </c>
      <c r="J50" s="7">
        <v>1201</v>
      </c>
      <c r="K50" s="7">
        <f>I50*J50</f>
        <v>52171.439999999995</v>
      </c>
      <c r="L50" s="3"/>
      <c r="M50" s="3">
        <v>16.728999999999999</v>
      </c>
      <c r="N50" s="3" t="s">
        <v>93</v>
      </c>
      <c r="O50" s="3">
        <v>0.81130000000000002</v>
      </c>
      <c r="P50" s="7">
        <v>196</v>
      </c>
      <c r="Q50" s="7">
        <f>O50*P50</f>
        <v>159.01480000000001</v>
      </c>
      <c r="R50" s="3"/>
      <c r="S50" s="3">
        <v>16.2926</v>
      </c>
      <c r="T50" s="3" t="s">
        <v>93</v>
      </c>
      <c r="U50" s="3">
        <v>1.1589</v>
      </c>
      <c r="V50" s="7">
        <v>96.97</v>
      </c>
      <c r="W50" s="7">
        <f>U50*V50</f>
        <v>112.378533</v>
      </c>
      <c r="X50" s="7"/>
      <c r="Y50" s="7"/>
      <c r="Z50" s="12"/>
      <c r="AA50" s="12"/>
      <c r="AB50" s="12"/>
    </row>
    <row r="51" spans="1:29" x14ac:dyDescent="0.25">
      <c r="A51" s="3"/>
      <c r="B51" s="3"/>
      <c r="C51" s="3"/>
      <c r="D51" s="3"/>
      <c r="E51" s="12"/>
      <c r="F51" s="12"/>
      <c r="G51" s="3"/>
      <c r="H51" s="3" t="s">
        <v>95</v>
      </c>
      <c r="I51" s="3">
        <v>11.172599999999999</v>
      </c>
      <c r="J51" s="7">
        <v>704</v>
      </c>
      <c r="K51" s="7">
        <f t="shared" ref="K51:K55" si="14">I51*J51</f>
        <v>7865.5103999999992</v>
      </c>
      <c r="L51" s="3"/>
      <c r="M51" s="3"/>
      <c r="N51" s="3" t="s">
        <v>95</v>
      </c>
      <c r="O51" s="3">
        <v>14.7997</v>
      </c>
      <c r="P51" s="7">
        <v>196</v>
      </c>
      <c r="Q51" s="7">
        <f t="shared" ref="Q51:Q52" si="15">O51*P51</f>
        <v>2900.7411999999999</v>
      </c>
      <c r="R51" s="3"/>
      <c r="S51" s="3"/>
      <c r="T51" s="3" t="s">
        <v>95</v>
      </c>
      <c r="U51" s="3">
        <v>1.7628999999999999</v>
      </c>
      <c r="V51" s="7">
        <v>96.97</v>
      </c>
      <c r="W51" s="7">
        <f t="shared" ref="W51:W53" si="16">U51*V51</f>
        <v>170.94841299999999</v>
      </c>
      <c r="X51" s="7"/>
      <c r="Y51" s="7"/>
      <c r="Z51" s="12"/>
      <c r="AA51" s="12"/>
      <c r="AB51" s="12"/>
    </row>
    <row r="52" spans="1:29" x14ac:dyDescent="0.25">
      <c r="A52" s="3"/>
      <c r="B52" s="3"/>
      <c r="C52" s="3"/>
      <c r="D52" s="3"/>
      <c r="E52" s="12"/>
      <c r="F52" s="12"/>
      <c r="G52" s="3"/>
      <c r="H52" s="3" t="s">
        <v>122</v>
      </c>
      <c r="I52" s="3">
        <v>5.1035000000000004</v>
      </c>
      <c r="J52" s="7">
        <v>1325</v>
      </c>
      <c r="K52" s="7">
        <f t="shared" si="14"/>
        <v>6762.1375000000007</v>
      </c>
      <c r="L52" s="3"/>
      <c r="M52" s="3"/>
      <c r="N52" s="3" t="s">
        <v>96</v>
      </c>
      <c r="O52" s="3">
        <v>1.1180000000000001</v>
      </c>
      <c r="P52" s="7">
        <v>196</v>
      </c>
      <c r="Q52" s="7">
        <f t="shared" si="15"/>
        <v>219.12800000000001</v>
      </c>
      <c r="R52" s="3"/>
      <c r="S52" s="3"/>
      <c r="T52" s="3" t="s">
        <v>100</v>
      </c>
      <c r="U52" s="3">
        <v>12.815</v>
      </c>
      <c r="V52" s="7">
        <v>96.97</v>
      </c>
      <c r="W52" s="7">
        <f t="shared" si="16"/>
        <v>1242.67055</v>
      </c>
      <c r="X52" s="7"/>
      <c r="Y52" s="7"/>
      <c r="Z52" s="12"/>
      <c r="AA52" s="12"/>
      <c r="AB52" s="12"/>
    </row>
    <row r="53" spans="1:29" x14ac:dyDescent="0.25">
      <c r="A53" s="3"/>
      <c r="B53" s="3"/>
      <c r="C53" s="3"/>
      <c r="D53" s="3"/>
      <c r="E53" s="12"/>
      <c r="F53" s="12"/>
      <c r="G53" s="3"/>
      <c r="H53" s="3" t="s">
        <v>100</v>
      </c>
      <c r="I53" s="3">
        <v>62.159300000000002</v>
      </c>
      <c r="J53" s="7">
        <v>1159</v>
      </c>
      <c r="K53" s="7">
        <f t="shared" si="14"/>
        <v>72042.628700000001</v>
      </c>
      <c r="L53" s="3"/>
      <c r="M53" s="3"/>
      <c r="N53" s="3"/>
      <c r="O53" s="3"/>
      <c r="P53" s="7"/>
      <c r="Q53" s="7"/>
      <c r="R53" s="3"/>
      <c r="S53" s="3"/>
      <c r="T53" s="3" t="s">
        <v>96</v>
      </c>
      <c r="U53" s="3">
        <v>0.55579999999999996</v>
      </c>
      <c r="V53" s="7">
        <v>96.97</v>
      </c>
      <c r="W53" s="7">
        <f t="shared" si="16"/>
        <v>53.895925999999996</v>
      </c>
      <c r="X53" s="7"/>
      <c r="Y53" s="7"/>
      <c r="Z53" s="12"/>
      <c r="AA53" s="12"/>
      <c r="AB53" s="12"/>
    </row>
    <row r="54" spans="1:29" x14ac:dyDescent="0.25">
      <c r="A54" s="3"/>
      <c r="B54" s="3"/>
      <c r="C54" s="3"/>
      <c r="D54" s="3"/>
      <c r="E54" s="12"/>
      <c r="F54" s="12"/>
      <c r="G54" s="3"/>
      <c r="H54" s="3" t="s">
        <v>101</v>
      </c>
      <c r="I54" s="3">
        <v>0.31559999999999999</v>
      </c>
      <c r="J54" s="7">
        <v>856</v>
      </c>
      <c r="K54" s="7">
        <f t="shared" si="14"/>
        <v>270.15359999999998</v>
      </c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9" x14ac:dyDescent="0.25">
      <c r="A55" s="3"/>
      <c r="B55" s="3"/>
      <c r="C55" s="3"/>
      <c r="D55" s="3"/>
      <c r="E55" s="12"/>
      <c r="F55" s="12"/>
      <c r="G55" s="3"/>
      <c r="H55" s="3" t="s">
        <v>96</v>
      </c>
      <c r="I55" s="3">
        <v>4.7873999999999999</v>
      </c>
      <c r="J55" s="7">
        <v>1077</v>
      </c>
      <c r="K55" s="7">
        <f t="shared" si="14"/>
        <v>5156.0298000000003</v>
      </c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9" x14ac:dyDescent="0.25">
      <c r="A56" s="3" t="s">
        <v>145</v>
      </c>
      <c r="B56" s="3"/>
      <c r="C56" s="3"/>
      <c r="D56" s="3"/>
      <c r="E56" s="12"/>
      <c r="F56" s="12"/>
      <c r="G56" s="3"/>
      <c r="H56" s="3"/>
      <c r="I56" s="3">
        <f>SUM(I50:I55)</f>
        <v>126.97840000000001</v>
      </c>
      <c r="J56" s="7"/>
      <c r="K56" s="7">
        <f>SUM(K50:K55)</f>
        <v>144267.89999999997</v>
      </c>
      <c r="L56" s="3"/>
      <c r="M56" s="3"/>
      <c r="N56" s="3"/>
      <c r="O56" s="3">
        <f>SUM(O50:O52)</f>
        <v>16.728999999999999</v>
      </c>
      <c r="P56" s="7"/>
      <c r="Q56" s="7">
        <f>SUM(Q50:Q52)</f>
        <v>3278.884</v>
      </c>
      <c r="R56" s="3"/>
      <c r="S56" s="3"/>
      <c r="T56" s="3"/>
      <c r="U56" s="3">
        <f>SUM(U50:U53)</f>
        <v>16.2926</v>
      </c>
      <c r="V56" s="7"/>
      <c r="W56" s="7">
        <f>SUM(W50:W53)</f>
        <v>1579.8934219999999</v>
      </c>
      <c r="X56" s="7"/>
      <c r="Y56" s="7">
        <f>K56+Q56+W56</f>
        <v>149126.67742199995</v>
      </c>
      <c r="Z56" s="12">
        <v>149100</v>
      </c>
      <c r="AA56" s="12">
        <v>150500</v>
      </c>
      <c r="AB56" s="12">
        <f>Z56-AA56</f>
        <v>-1400</v>
      </c>
    </row>
    <row r="57" spans="1:29" x14ac:dyDescent="0.25">
      <c r="A57" s="29"/>
      <c r="B57" s="29"/>
      <c r="C57" s="29"/>
      <c r="D57" s="29"/>
      <c r="E57" s="33"/>
      <c r="F57" s="33"/>
      <c r="G57" s="29"/>
      <c r="H57" s="29"/>
      <c r="I57" s="29"/>
      <c r="J57" s="19"/>
      <c r="K57" s="19"/>
      <c r="L57" s="29"/>
      <c r="M57" s="29"/>
      <c r="N57" s="29"/>
      <c r="O57" s="29"/>
      <c r="P57" s="19"/>
      <c r="Q57" s="19"/>
      <c r="R57" s="29"/>
      <c r="S57" s="29"/>
      <c r="T57" s="29"/>
      <c r="U57" s="29"/>
      <c r="V57" s="19"/>
      <c r="W57" s="19"/>
      <c r="X57" s="19"/>
      <c r="Y57" s="19"/>
      <c r="Z57" s="33"/>
      <c r="AA57" s="33"/>
      <c r="AB57" s="33"/>
    </row>
    <row r="58" spans="1:29" x14ac:dyDescent="0.25">
      <c r="A58" s="3" t="s">
        <v>146</v>
      </c>
      <c r="B58" s="3" t="s">
        <v>147</v>
      </c>
      <c r="C58" s="3" t="s">
        <v>92</v>
      </c>
      <c r="D58" s="3">
        <v>157.35</v>
      </c>
      <c r="E58" s="12">
        <v>130800</v>
      </c>
      <c r="F58" s="12"/>
      <c r="G58" s="3">
        <v>116.14019999999999</v>
      </c>
      <c r="H58" s="3" t="s">
        <v>148</v>
      </c>
      <c r="I58" s="3">
        <v>9.7543000000000006</v>
      </c>
      <c r="J58" s="7">
        <v>994</v>
      </c>
      <c r="K58" s="7">
        <f>I58*J58</f>
        <v>9695.7741999999998</v>
      </c>
      <c r="L58" s="3"/>
      <c r="M58" s="3">
        <v>0.96130000000000004</v>
      </c>
      <c r="N58" s="3" t="s">
        <v>93</v>
      </c>
      <c r="O58" s="3">
        <v>0.96130000000000004</v>
      </c>
      <c r="P58" s="7">
        <v>196</v>
      </c>
      <c r="Q58" s="7">
        <f>O58*P58</f>
        <v>188.41480000000001</v>
      </c>
      <c r="R58" s="3"/>
      <c r="S58" s="3">
        <v>40.2485</v>
      </c>
      <c r="T58" s="3" t="s">
        <v>148</v>
      </c>
      <c r="U58" s="3">
        <v>0.49280000000000002</v>
      </c>
      <c r="V58" s="7">
        <v>96.97</v>
      </c>
      <c r="W58" s="7">
        <f>U58*V58</f>
        <v>47.786816000000002</v>
      </c>
      <c r="X58" s="7"/>
      <c r="Y58" s="7"/>
      <c r="Z58" s="12"/>
      <c r="AA58" s="12"/>
      <c r="AB58" s="12"/>
      <c r="AC58" s="4"/>
    </row>
    <row r="59" spans="1:29" x14ac:dyDescent="0.25">
      <c r="A59" s="3"/>
      <c r="B59" s="3"/>
      <c r="C59" s="3"/>
      <c r="D59" s="3"/>
      <c r="E59" s="12"/>
      <c r="F59" s="12"/>
      <c r="G59" s="3"/>
      <c r="H59" s="3" t="s">
        <v>93</v>
      </c>
      <c r="I59" s="3">
        <v>8.8765999999999998</v>
      </c>
      <c r="J59" s="7">
        <v>1201</v>
      </c>
      <c r="K59" s="7">
        <f t="shared" ref="K59:K67" si="17">I59*J59</f>
        <v>10660.7966</v>
      </c>
      <c r="L59" s="3"/>
      <c r="M59" s="3"/>
      <c r="N59" s="3"/>
      <c r="O59" s="3"/>
      <c r="P59" s="7"/>
      <c r="Q59" s="7"/>
      <c r="R59" s="3"/>
      <c r="S59" s="3"/>
      <c r="T59" s="3" t="s">
        <v>93</v>
      </c>
      <c r="U59" s="3">
        <v>0.90339999999999998</v>
      </c>
      <c r="V59" s="7">
        <v>96.97</v>
      </c>
      <c r="W59" s="7">
        <f t="shared" ref="W59:W64" si="18">U59*V59</f>
        <v>87.602698000000004</v>
      </c>
      <c r="X59" s="7"/>
      <c r="Y59" s="7"/>
      <c r="Z59" s="12"/>
      <c r="AA59" s="12"/>
      <c r="AB59" s="12"/>
      <c r="AC59" s="4"/>
    </row>
    <row r="60" spans="1:29" x14ac:dyDescent="0.25">
      <c r="A60" s="3"/>
      <c r="B60" s="3"/>
      <c r="C60" s="3"/>
      <c r="D60" s="3"/>
      <c r="E60" s="12"/>
      <c r="F60" s="12"/>
      <c r="G60" s="3"/>
      <c r="H60" s="3" t="s">
        <v>97</v>
      </c>
      <c r="I60" s="3">
        <v>5.8369</v>
      </c>
      <c r="J60" s="7">
        <v>897</v>
      </c>
      <c r="K60" s="7">
        <f t="shared" si="17"/>
        <v>5235.6993000000002</v>
      </c>
      <c r="L60" s="3"/>
      <c r="M60" s="3"/>
      <c r="N60" s="3"/>
      <c r="O60" s="3"/>
      <c r="P60" s="7"/>
      <c r="Q60" s="7"/>
      <c r="R60" s="3"/>
      <c r="S60" s="3"/>
      <c r="T60" s="3" t="s">
        <v>97</v>
      </c>
      <c r="U60" s="3">
        <v>5.2512999999999996</v>
      </c>
      <c r="V60" s="7">
        <v>96.97</v>
      </c>
      <c r="W60" s="7">
        <f t="shared" si="18"/>
        <v>509.21856099999997</v>
      </c>
      <c r="X60" s="7"/>
      <c r="Y60" s="7"/>
      <c r="Z60" s="12"/>
      <c r="AA60" s="12"/>
      <c r="AB60" s="12"/>
      <c r="AC60" s="4"/>
    </row>
    <row r="61" spans="1:29" x14ac:dyDescent="0.25">
      <c r="A61" s="3"/>
      <c r="B61" s="3"/>
      <c r="C61" s="3"/>
      <c r="D61" s="3"/>
      <c r="E61" s="12"/>
      <c r="F61" s="12"/>
      <c r="G61" s="3"/>
      <c r="H61" s="3" t="s">
        <v>122</v>
      </c>
      <c r="I61" s="3">
        <v>12.183400000000001</v>
      </c>
      <c r="J61" s="7">
        <v>1325</v>
      </c>
      <c r="K61" s="7">
        <f t="shared" si="17"/>
        <v>16143.005000000001</v>
      </c>
      <c r="L61" s="3"/>
      <c r="M61" s="3"/>
      <c r="N61" s="3"/>
      <c r="O61" s="3"/>
      <c r="P61" s="7"/>
      <c r="Q61" s="7"/>
      <c r="R61" s="3"/>
      <c r="S61" s="3"/>
      <c r="T61" s="3" t="s">
        <v>96</v>
      </c>
      <c r="U61" s="3">
        <v>5.4454000000000002</v>
      </c>
      <c r="V61" s="7">
        <v>96.97</v>
      </c>
      <c r="W61" s="7">
        <f t="shared" si="18"/>
        <v>528.04043799999999</v>
      </c>
      <c r="X61" s="7"/>
      <c r="Y61" s="7"/>
      <c r="Z61" s="12"/>
      <c r="AA61" s="12"/>
      <c r="AB61" s="12"/>
      <c r="AC61" s="4"/>
    </row>
    <row r="62" spans="1:29" x14ac:dyDescent="0.25">
      <c r="A62" s="3"/>
      <c r="B62" s="3"/>
      <c r="C62" s="3"/>
      <c r="D62" s="3"/>
      <c r="E62" s="12"/>
      <c r="F62" s="12"/>
      <c r="G62" s="3"/>
      <c r="H62" s="3" t="s">
        <v>100</v>
      </c>
      <c r="I62" s="3">
        <v>2.9283000000000001</v>
      </c>
      <c r="J62" s="7">
        <v>1159</v>
      </c>
      <c r="K62" s="7">
        <f t="shared" si="17"/>
        <v>3393.8996999999999</v>
      </c>
      <c r="L62" s="3"/>
      <c r="M62" s="3"/>
      <c r="N62" s="3"/>
      <c r="O62" s="3"/>
      <c r="P62" s="7"/>
      <c r="Q62" s="7"/>
      <c r="R62" s="3"/>
      <c r="S62" s="3"/>
      <c r="T62" s="3" t="s">
        <v>45</v>
      </c>
      <c r="U62" s="3">
        <v>2.6004999999999998</v>
      </c>
      <c r="V62" s="7">
        <v>96.97</v>
      </c>
      <c r="W62" s="7">
        <f t="shared" si="18"/>
        <v>252.17048499999999</v>
      </c>
      <c r="X62" s="7"/>
      <c r="Y62" s="7"/>
      <c r="Z62" s="12"/>
      <c r="AA62" s="12"/>
      <c r="AB62" s="12"/>
      <c r="AC62" s="4"/>
    </row>
    <row r="63" spans="1:29" x14ac:dyDescent="0.25">
      <c r="A63" s="3"/>
      <c r="B63" s="3"/>
      <c r="C63" s="3"/>
      <c r="D63" s="3"/>
      <c r="E63" s="12"/>
      <c r="F63" s="12"/>
      <c r="G63" s="3"/>
      <c r="H63" s="3" t="s">
        <v>101</v>
      </c>
      <c r="I63" s="3">
        <v>8.6265000000000001</v>
      </c>
      <c r="J63" s="7">
        <v>856</v>
      </c>
      <c r="K63" s="7">
        <f t="shared" si="17"/>
        <v>7384.2839999999997</v>
      </c>
      <c r="L63" s="3"/>
      <c r="M63" s="3"/>
      <c r="N63" s="3"/>
      <c r="O63" s="3"/>
      <c r="P63" s="7"/>
      <c r="Q63" s="7"/>
      <c r="R63" s="3"/>
      <c r="S63" s="3"/>
      <c r="T63" s="3" t="s">
        <v>63</v>
      </c>
      <c r="U63" s="3">
        <v>10.3262</v>
      </c>
      <c r="V63" s="7">
        <v>96.97</v>
      </c>
      <c r="W63" s="7">
        <f t="shared" si="18"/>
        <v>1001.3316139999999</v>
      </c>
      <c r="X63" s="7"/>
      <c r="Y63" s="7"/>
      <c r="Z63" s="12"/>
      <c r="AA63" s="12"/>
      <c r="AB63" s="12"/>
      <c r="AC63" s="4"/>
    </row>
    <row r="64" spans="1:29" x14ac:dyDescent="0.25">
      <c r="A64" s="3"/>
      <c r="B64" s="3"/>
      <c r="C64" s="3"/>
      <c r="D64" s="3"/>
      <c r="E64" s="12"/>
      <c r="F64" s="12"/>
      <c r="G64" s="3"/>
      <c r="H64" s="3" t="s">
        <v>102</v>
      </c>
      <c r="I64" s="3">
        <v>0.49469999999999997</v>
      </c>
      <c r="J64" s="7">
        <v>635</v>
      </c>
      <c r="K64" s="7">
        <f t="shared" si="17"/>
        <v>314.1345</v>
      </c>
      <c r="L64" s="3"/>
      <c r="M64" s="3"/>
      <c r="N64" s="3"/>
      <c r="O64" s="3"/>
      <c r="P64" s="7"/>
      <c r="Q64" s="7"/>
      <c r="R64" s="3"/>
      <c r="S64" s="3"/>
      <c r="T64" s="3" t="s">
        <v>149</v>
      </c>
      <c r="U64" s="3">
        <v>15.228899999999999</v>
      </c>
      <c r="V64" s="7">
        <v>96.97</v>
      </c>
      <c r="W64" s="7">
        <f t="shared" si="18"/>
        <v>1476.746433</v>
      </c>
      <c r="X64" s="7"/>
      <c r="Y64" s="7"/>
      <c r="Z64" s="12"/>
      <c r="AA64" s="12"/>
      <c r="AB64" s="12"/>
      <c r="AC64" s="4"/>
    </row>
    <row r="65" spans="1:28" x14ac:dyDescent="0.25">
      <c r="A65" s="3"/>
      <c r="B65" s="3"/>
      <c r="C65" s="3"/>
      <c r="D65" s="3"/>
      <c r="E65" s="12"/>
      <c r="F65" s="12"/>
      <c r="G65" s="3"/>
      <c r="H65" s="3" t="s">
        <v>96</v>
      </c>
      <c r="I65" s="3">
        <v>62.3459</v>
      </c>
      <c r="J65" s="7">
        <v>1077</v>
      </c>
      <c r="K65" s="7">
        <f t="shared" si="17"/>
        <v>67146.534299999999</v>
      </c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 t="s">
        <v>63</v>
      </c>
      <c r="I66" s="3">
        <v>3.1899999999999998E-2</v>
      </c>
      <c r="J66" s="7">
        <v>386</v>
      </c>
      <c r="K66" s="7">
        <f t="shared" si="17"/>
        <v>12.3134</v>
      </c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 t="s">
        <v>149</v>
      </c>
      <c r="I67" s="3">
        <v>5.0617000000000001</v>
      </c>
      <c r="J67" s="7">
        <v>1201</v>
      </c>
      <c r="K67" s="7">
        <f t="shared" si="17"/>
        <v>6079.1017000000002</v>
      </c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>
        <f>SUM(I58:I67)</f>
        <v>116.14020000000001</v>
      </c>
      <c r="J68" s="7"/>
      <c r="K68" s="7">
        <f>SUM(K58:K67)</f>
        <v>126065.54270000001</v>
      </c>
      <c r="L68" s="3"/>
      <c r="M68" s="3"/>
      <c r="N68" s="3"/>
      <c r="O68" s="3">
        <v>0.96130000000000004</v>
      </c>
      <c r="P68" s="7"/>
      <c r="Q68" s="7">
        <v>188.41</v>
      </c>
      <c r="R68" s="3"/>
      <c r="S68" s="3"/>
      <c r="T68" s="3"/>
      <c r="U68" s="3">
        <f>SUM(U58:U64)</f>
        <v>40.2485</v>
      </c>
      <c r="V68" s="7"/>
      <c r="W68" s="7">
        <f>SUM(W58:W64)</f>
        <v>3902.8970450000006</v>
      </c>
      <c r="X68" s="7"/>
      <c r="Y68" s="7">
        <f>K68+Q68+W68</f>
        <v>130156.84974500001</v>
      </c>
      <c r="Z68" s="12">
        <v>130200</v>
      </c>
      <c r="AA68" s="12">
        <v>130800</v>
      </c>
      <c r="AB68" s="12">
        <f>Z68-AA68</f>
        <v>-600</v>
      </c>
    </row>
    <row r="69" spans="1:28" x14ac:dyDescent="0.25">
      <c r="A69" s="29"/>
      <c r="B69" s="29"/>
      <c r="C69" s="29"/>
      <c r="D69" s="29"/>
      <c r="E69" s="33"/>
      <c r="F69" s="33"/>
      <c r="G69" s="29"/>
      <c r="H69" s="29"/>
      <c r="I69" s="29"/>
      <c r="J69" s="19"/>
      <c r="K69" s="19"/>
      <c r="L69" s="29"/>
      <c r="M69" s="29"/>
      <c r="N69" s="29"/>
      <c r="O69" s="29"/>
      <c r="P69" s="19"/>
      <c r="Q69" s="19"/>
      <c r="R69" s="29"/>
      <c r="S69" s="29"/>
      <c r="T69" s="29"/>
      <c r="U69" s="29"/>
      <c r="V69" s="19"/>
      <c r="W69" s="19"/>
      <c r="X69" s="19"/>
      <c r="Y69" s="19"/>
      <c r="Z69" s="33"/>
      <c r="AA69" s="33"/>
      <c r="AB69" s="33"/>
    </row>
    <row r="70" spans="1:28" x14ac:dyDescent="0.25">
      <c r="A70" s="3" t="s">
        <v>36</v>
      </c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 t="s">
        <v>19</v>
      </c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>
        <f>SUM(AB10:AB68)</f>
        <v>-15700</v>
      </c>
    </row>
    <row r="72" spans="1:28" x14ac:dyDescent="0.25">
      <c r="A72" s="3" t="s">
        <v>20</v>
      </c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>
        <v>-7850</v>
      </c>
    </row>
    <row r="73" spans="1:28" x14ac:dyDescent="0.25">
      <c r="A73" s="3" t="s">
        <v>21</v>
      </c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>
        <v>-785</v>
      </c>
    </row>
    <row r="74" spans="1:28" x14ac:dyDescent="0.25">
      <c r="A74" s="3" t="s">
        <v>22</v>
      </c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>
        <v>-161</v>
      </c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4C35-F10F-4FE8-A223-E188EFD6DDF3}">
  <dimension ref="A1:AC219"/>
  <sheetViews>
    <sheetView workbookViewId="0">
      <selection activeCell="E26" sqref="E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705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706</v>
      </c>
      <c r="B3" s="3" t="s">
        <v>707</v>
      </c>
      <c r="C3" s="3" t="s">
        <v>29</v>
      </c>
      <c r="D3" s="3">
        <v>160</v>
      </c>
      <c r="E3" s="12">
        <v>79000</v>
      </c>
      <c r="F3" s="12"/>
      <c r="G3" s="3">
        <v>49.109200000000001</v>
      </c>
      <c r="H3" s="12" t="s">
        <v>45</v>
      </c>
      <c r="I3" s="3">
        <v>3.8475999999999999</v>
      </c>
      <c r="J3" s="7">
        <v>524</v>
      </c>
      <c r="K3" s="7">
        <f>I3*J3</f>
        <v>2016.1424</v>
      </c>
      <c r="L3" s="3"/>
      <c r="M3" s="3">
        <v>1.8816999999999999</v>
      </c>
      <c r="N3" s="3" t="s">
        <v>86</v>
      </c>
      <c r="O3" s="3">
        <v>0.2258</v>
      </c>
      <c r="P3" s="7">
        <v>196</v>
      </c>
      <c r="Q3" s="7">
        <f>O3*P3</f>
        <v>44.256799999999998</v>
      </c>
      <c r="R3" s="3"/>
      <c r="S3" s="3">
        <v>109.0091</v>
      </c>
      <c r="T3" s="3" t="s">
        <v>45</v>
      </c>
      <c r="U3" s="3">
        <v>12.4261</v>
      </c>
      <c r="V3" s="7">
        <v>96.97</v>
      </c>
      <c r="W3" s="7">
        <f>U3*V3</f>
        <v>1204.9589169999999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12" t="s">
        <v>32</v>
      </c>
      <c r="I4" s="3">
        <v>10.4398</v>
      </c>
      <c r="J4" s="7">
        <v>1077</v>
      </c>
      <c r="K4" s="7">
        <f t="shared" ref="K4:K6" si="0">I4*J4</f>
        <v>11243.6646</v>
      </c>
      <c r="L4" s="3"/>
      <c r="M4" s="3"/>
      <c r="N4" s="3" t="s">
        <v>112</v>
      </c>
      <c r="O4" s="3">
        <v>1.6558999999999999</v>
      </c>
      <c r="P4" s="7">
        <v>196</v>
      </c>
      <c r="Q4" s="7">
        <f>O4*P4</f>
        <v>324.5564</v>
      </c>
      <c r="R4" s="3"/>
      <c r="S4" s="3"/>
      <c r="T4" s="3" t="s">
        <v>31</v>
      </c>
      <c r="U4" s="3">
        <v>3.78</v>
      </c>
      <c r="V4" s="7">
        <v>96.97</v>
      </c>
      <c r="W4" s="7">
        <f t="shared" ref="W4:W9" si="1">U4*V4</f>
        <v>366.54659999999996</v>
      </c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12" t="s">
        <v>59</v>
      </c>
      <c r="I5" s="3">
        <v>9.8302999999999994</v>
      </c>
      <c r="J5" s="7">
        <v>718</v>
      </c>
      <c r="K5" s="7">
        <f t="shared" si="0"/>
        <v>7058.1553999999996</v>
      </c>
      <c r="L5" s="3"/>
      <c r="M5" s="3"/>
      <c r="N5" s="3"/>
      <c r="O5" s="3"/>
      <c r="P5" s="7"/>
      <c r="Q5" s="7"/>
      <c r="R5" s="3"/>
      <c r="S5" s="3"/>
      <c r="T5" s="3" t="s">
        <v>32</v>
      </c>
      <c r="U5" s="3">
        <v>5.5975999999999999</v>
      </c>
      <c r="V5" s="7">
        <v>96.97</v>
      </c>
      <c r="W5" s="7">
        <f t="shared" si="1"/>
        <v>542.79927199999997</v>
      </c>
      <c r="X5" s="7"/>
      <c r="Y5" s="7"/>
      <c r="Z5" s="12"/>
      <c r="AA5" s="12"/>
      <c r="AB5" s="12"/>
      <c r="AC5" s="4"/>
    </row>
    <row r="6" spans="1:29" x14ac:dyDescent="0.25">
      <c r="A6" s="3"/>
      <c r="B6" s="35"/>
      <c r="C6" s="3"/>
      <c r="D6" s="3"/>
      <c r="E6" s="12"/>
      <c r="F6" s="12"/>
      <c r="G6" s="3"/>
      <c r="H6" s="12" t="s">
        <v>34</v>
      </c>
      <c r="I6" s="3">
        <v>24.991499999999998</v>
      </c>
      <c r="J6" s="7">
        <v>1201</v>
      </c>
      <c r="K6" s="7">
        <f t="shared" si="0"/>
        <v>30014.791499999999</v>
      </c>
      <c r="L6" s="3"/>
      <c r="M6" s="3"/>
      <c r="N6" s="3"/>
      <c r="O6" s="3"/>
      <c r="P6" s="7"/>
      <c r="Q6" s="7"/>
      <c r="R6" s="3"/>
      <c r="S6" s="3"/>
      <c r="T6" s="3" t="s">
        <v>59</v>
      </c>
      <c r="U6" s="3">
        <v>4.9116999999999997</v>
      </c>
      <c r="V6" s="7">
        <v>96.97</v>
      </c>
      <c r="W6" s="7">
        <f t="shared" si="1"/>
        <v>476.28754899999996</v>
      </c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/>
      <c r="O7" s="3"/>
      <c r="P7" s="7"/>
      <c r="Q7" s="7"/>
      <c r="R7" s="3"/>
      <c r="S7" s="3"/>
      <c r="T7" s="3" t="s">
        <v>86</v>
      </c>
      <c r="U7" s="3">
        <v>56.124499999999998</v>
      </c>
      <c r="V7" s="7">
        <v>96.97</v>
      </c>
      <c r="W7" s="7">
        <f t="shared" si="1"/>
        <v>5442.3927649999996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 t="s">
        <v>34</v>
      </c>
      <c r="U8" s="3">
        <v>23.356999999999999</v>
      </c>
      <c r="V8" s="7">
        <v>96.97</v>
      </c>
      <c r="W8" s="7">
        <f t="shared" si="1"/>
        <v>2264.9282899999998</v>
      </c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 t="s">
        <v>112</v>
      </c>
      <c r="U9" s="3">
        <v>2.8121999999999998</v>
      </c>
      <c r="V9" s="7">
        <v>96.97</v>
      </c>
      <c r="W9" s="7">
        <f t="shared" si="1"/>
        <v>272.69903399999998</v>
      </c>
      <c r="X9" s="7"/>
      <c r="Y9" s="7"/>
      <c r="Z9" s="12"/>
      <c r="AA9" s="12"/>
      <c r="AB9" s="12"/>
      <c r="AC9" s="4"/>
    </row>
    <row r="10" spans="1:29" x14ac:dyDescent="0.25">
      <c r="A10" s="3" t="s">
        <v>145</v>
      </c>
      <c r="B10" s="3"/>
      <c r="C10" s="3"/>
      <c r="D10" s="3"/>
      <c r="E10" s="12"/>
      <c r="F10" s="12"/>
      <c r="G10" s="3"/>
      <c r="H10" s="3"/>
      <c r="I10" s="3">
        <f>SUM(I3:I6)</f>
        <v>49.109200000000001</v>
      </c>
      <c r="J10" s="7"/>
      <c r="K10" s="7">
        <f>SUM(K3:K6)</f>
        <v>50332.753899999996</v>
      </c>
      <c r="L10" s="3"/>
      <c r="M10" s="3"/>
      <c r="N10" s="3"/>
      <c r="O10" s="3">
        <f>O3+O4</f>
        <v>1.8816999999999999</v>
      </c>
      <c r="P10" s="7"/>
      <c r="Q10" s="7">
        <f>Q3+Q4</f>
        <v>368.81319999999999</v>
      </c>
      <c r="R10" s="3"/>
      <c r="S10" s="3"/>
      <c r="T10" s="3"/>
      <c r="U10" s="3">
        <f>SUM(U3:U9)</f>
        <v>109.0091</v>
      </c>
      <c r="V10" s="7"/>
      <c r="W10" s="7">
        <f>SUM(W3:W9)</f>
        <v>10570.612426999998</v>
      </c>
      <c r="X10" s="7"/>
      <c r="Y10" s="7">
        <f>K10+Q10+W10</f>
        <v>61272.179526999993</v>
      </c>
      <c r="Z10" s="12">
        <v>61300</v>
      </c>
      <c r="AA10" s="12">
        <v>79000</v>
      </c>
      <c r="AB10" s="12">
        <f>Z10-AA10</f>
        <v>-17700</v>
      </c>
      <c r="AC10" s="4"/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  <c r="AC11" s="4"/>
    </row>
    <row r="12" spans="1:29" x14ac:dyDescent="0.25">
      <c r="A12" s="3" t="s">
        <v>708</v>
      </c>
      <c r="B12" s="3" t="s">
        <v>709</v>
      </c>
      <c r="C12" s="3" t="s">
        <v>29</v>
      </c>
      <c r="D12" s="3">
        <v>160</v>
      </c>
      <c r="E12" s="12">
        <v>120000</v>
      </c>
      <c r="F12" s="12"/>
      <c r="G12" s="3">
        <v>160</v>
      </c>
      <c r="H12" s="3" t="s">
        <v>16</v>
      </c>
      <c r="I12" s="3">
        <v>6.3673999999999999</v>
      </c>
      <c r="J12" s="7">
        <v>1118</v>
      </c>
      <c r="K12" s="7">
        <f>I12*J12</f>
        <v>7118.7532000000001</v>
      </c>
      <c r="L12" s="3"/>
      <c r="M12" s="3"/>
      <c r="N12" s="3"/>
      <c r="O12" s="3"/>
      <c r="P12" s="7"/>
      <c r="Q12" s="7"/>
      <c r="R12" s="3"/>
      <c r="S12" s="3"/>
      <c r="T12" s="3"/>
      <c r="U12" s="14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272</v>
      </c>
      <c r="I13" s="3">
        <v>57.9953</v>
      </c>
      <c r="J13" s="7">
        <v>469</v>
      </c>
      <c r="K13" s="7">
        <f t="shared" ref="K13:K19" si="2">I13*J13</f>
        <v>27199.795699999999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45</v>
      </c>
      <c r="I14" s="3">
        <v>3.8443000000000001</v>
      </c>
      <c r="J14" s="7">
        <v>524</v>
      </c>
      <c r="K14" s="7">
        <f t="shared" si="2"/>
        <v>2014.4132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32</v>
      </c>
      <c r="I15" s="3">
        <v>6.4889000000000001</v>
      </c>
      <c r="J15" s="7">
        <v>1077</v>
      </c>
      <c r="K15" s="7">
        <f t="shared" si="2"/>
        <v>6988.5452999999998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274</v>
      </c>
      <c r="I16" s="3">
        <v>36.468400000000003</v>
      </c>
      <c r="J16" s="7">
        <v>980</v>
      </c>
      <c r="K16" s="7">
        <f t="shared" si="2"/>
        <v>35739.031999999999</v>
      </c>
      <c r="L16" s="3"/>
      <c r="M16" s="3"/>
      <c r="N16" s="3"/>
      <c r="O16" s="3"/>
      <c r="P16" s="7"/>
      <c r="Q16" s="7"/>
      <c r="R16" s="3"/>
      <c r="S16" s="3"/>
      <c r="T16" s="3"/>
      <c r="U16" s="14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33</v>
      </c>
      <c r="I17" s="3">
        <v>14.2376</v>
      </c>
      <c r="J17" s="7">
        <v>994</v>
      </c>
      <c r="K17" s="7">
        <f t="shared" si="2"/>
        <v>14152.1744</v>
      </c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34</v>
      </c>
      <c r="I18" s="3">
        <v>32.601599999999998</v>
      </c>
      <c r="J18" s="7">
        <v>1201</v>
      </c>
      <c r="K18" s="7">
        <f t="shared" si="2"/>
        <v>39154.5216</v>
      </c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600</v>
      </c>
      <c r="I19" s="3">
        <v>1.9964999999999999</v>
      </c>
      <c r="J19" s="7">
        <v>787</v>
      </c>
      <c r="K19" s="7">
        <f t="shared" si="2"/>
        <v>1571.2455</v>
      </c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>
        <f>SUM(I12:I19)</f>
        <v>160</v>
      </c>
      <c r="J20" s="7"/>
      <c r="K20" s="7">
        <f>SUM(K12:K19)</f>
        <v>133938.4809</v>
      </c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>
        <v>133938.48000000001</v>
      </c>
      <c r="Z20" s="12">
        <v>133900</v>
      </c>
      <c r="AA20" s="12">
        <v>120000</v>
      </c>
      <c r="AB20" s="12">
        <f>Z20-AA20</f>
        <v>13900</v>
      </c>
      <c r="AC20" s="4"/>
    </row>
    <row r="21" spans="1:29" x14ac:dyDescent="0.25">
      <c r="A21" s="29"/>
      <c r="B21" s="29"/>
      <c r="C21" s="29"/>
      <c r="D21" s="29"/>
      <c r="E21" s="33"/>
      <c r="F21" s="33"/>
      <c r="G21" s="29"/>
      <c r="H21" s="29"/>
      <c r="I21" s="29"/>
      <c r="J21" s="19"/>
      <c r="K21" s="19"/>
      <c r="L21" s="29"/>
      <c r="M21" s="29"/>
      <c r="N21" s="29"/>
      <c r="O21" s="29"/>
      <c r="P21" s="19"/>
      <c r="Q21" s="19"/>
      <c r="R21" s="29"/>
      <c r="S21" s="29"/>
      <c r="T21" s="29"/>
      <c r="U21" s="29"/>
      <c r="V21" s="19"/>
      <c r="W21" s="19"/>
      <c r="X21" s="19"/>
      <c r="Y21" s="19"/>
      <c r="Z21" s="33"/>
      <c r="AA21" s="33"/>
      <c r="AB21" s="33"/>
      <c r="AC21" s="4"/>
    </row>
    <row r="22" spans="1:29" x14ac:dyDescent="0.25">
      <c r="A22" s="3" t="s">
        <v>36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  <c r="AC22" s="4"/>
    </row>
    <row r="23" spans="1:29" x14ac:dyDescent="0.25">
      <c r="A23" s="3" t="s">
        <v>19</v>
      </c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>
        <f>AB10+AB20</f>
        <v>-3800</v>
      </c>
      <c r="AC23" s="4"/>
    </row>
    <row r="24" spans="1:29" x14ac:dyDescent="0.25">
      <c r="A24" s="3" t="s">
        <v>20</v>
      </c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14"/>
      <c r="V24" s="7"/>
      <c r="W24" s="7"/>
      <c r="X24" s="7"/>
      <c r="Y24" s="7"/>
      <c r="Z24" s="12"/>
      <c r="AA24" s="12"/>
      <c r="AB24" s="12">
        <f>AB23/2</f>
        <v>-1900</v>
      </c>
      <c r="AC24" s="4"/>
    </row>
    <row r="25" spans="1:29" x14ac:dyDescent="0.25">
      <c r="A25" s="3" t="s">
        <v>21</v>
      </c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14"/>
      <c r="V25" s="7"/>
      <c r="W25" s="7"/>
      <c r="X25" s="7"/>
      <c r="Y25" s="7"/>
      <c r="Z25" s="12"/>
      <c r="AA25" s="12"/>
      <c r="AB25" s="12">
        <f>AB24*0.1</f>
        <v>-190</v>
      </c>
      <c r="AC25" s="4"/>
    </row>
    <row r="26" spans="1:29" x14ac:dyDescent="0.25">
      <c r="A26" s="3" t="s">
        <v>22</v>
      </c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>
        <f>AB25*0.19925</f>
        <v>-37.857500000000002</v>
      </c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14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14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14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14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14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3"/>
      <c r="B203" s="3"/>
      <c r="C203" s="3"/>
      <c r="D203" s="3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2"/>
    </row>
    <row r="204" spans="1:28" x14ac:dyDescent="0.25">
      <c r="A204" s="3"/>
      <c r="B204" s="3"/>
      <c r="C204" s="3"/>
      <c r="D204" s="3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2"/>
    </row>
    <row r="205" spans="1:28" x14ac:dyDescent="0.25">
      <c r="A205" s="3"/>
      <c r="B205" s="3"/>
      <c r="C205" s="3"/>
      <c r="D205" s="3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2"/>
    </row>
    <row r="206" spans="1:28" x14ac:dyDescent="0.25">
      <c r="A206" s="3"/>
      <c r="B206" s="3"/>
      <c r="C206" s="3"/>
      <c r="D206" s="3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3"/>
      <c r="V206" s="7"/>
      <c r="W206" s="7"/>
      <c r="X206" s="7"/>
      <c r="Y206" s="7"/>
      <c r="Z206" s="12"/>
      <c r="AA206" s="12"/>
      <c r="AB206" s="12"/>
    </row>
    <row r="207" spans="1:28" x14ac:dyDescent="0.25">
      <c r="A207" s="3"/>
      <c r="B207" s="3"/>
      <c r="C207" s="3"/>
      <c r="D207" s="3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3"/>
      <c r="V207" s="7"/>
      <c r="W207" s="7"/>
      <c r="X207" s="7"/>
      <c r="Y207" s="7"/>
      <c r="Z207" s="12"/>
      <c r="AA207" s="12"/>
      <c r="AB207" s="12"/>
    </row>
    <row r="208" spans="1:28" x14ac:dyDescent="0.25">
      <c r="A208" s="3"/>
      <c r="B208" s="3"/>
      <c r="C208" s="3"/>
      <c r="D208" s="3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3"/>
      <c r="V208" s="7"/>
      <c r="W208" s="7"/>
      <c r="X208" s="7"/>
      <c r="Y208" s="7"/>
      <c r="Z208" s="12"/>
      <c r="AA208" s="12"/>
      <c r="AB208" s="12"/>
    </row>
    <row r="209" spans="1:28" x14ac:dyDescent="0.25">
      <c r="A209" s="3"/>
      <c r="B209" s="3"/>
      <c r="C209" s="3"/>
      <c r="D209" s="3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3"/>
      <c r="V209" s="7"/>
      <c r="W209" s="7"/>
      <c r="X209" s="7"/>
      <c r="Y209" s="7"/>
      <c r="Z209" s="12"/>
      <c r="AA209" s="12"/>
      <c r="AB209" s="12"/>
    </row>
    <row r="210" spans="1:28" x14ac:dyDescent="0.25">
      <c r="A210" s="3"/>
      <c r="B210" s="3"/>
      <c r="C210" s="3"/>
      <c r="D210" s="3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3"/>
      <c r="V210" s="7"/>
      <c r="W210" s="7"/>
      <c r="X210" s="7"/>
      <c r="Y210" s="7"/>
      <c r="Z210" s="12"/>
      <c r="AA210" s="12"/>
      <c r="AB210" s="12"/>
    </row>
    <row r="211" spans="1:28" x14ac:dyDescent="0.25">
      <c r="A211" s="3"/>
      <c r="B211" s="3"/>
      <c r="C211" s="3"/>
      <c r="D211" s="3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3"/>
      <c r="V211" s="7"/>
      <c r="W211" s="7"/>
      <c r="X211" s="7"/>
      <c r="Y211" s="7"/>
      <c r="Z211" s="12"/>
      <c r="AA211" s="12"/>
      <c r="AB211" s="12"/>
    </row>
    <row r="212" spans="1:28" x14ac:dyDescent="0.25">
      <c r="A212" s="3"/>
      <c r="B212" s="3"/>
      <c r="C212" s="3"/>
      <c r="D212" s="3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3"/>
      <c r="V212" s="7"/>
      <c r="W212" s="7"/>
      <c r="X212" s="7"/>
      <c r="Y212" s="7"/>
      <c r="Z212" s="12"/>
      <c r="AA212" s="12"/>
      <c r="AB212" s="12"/>
    </row>
    <row r="213" spans="1:28" x14ac:dyDescent="0.25">
      <c r="A213" s="1"/>
      <c r="B213" s="1"/>
      <c r="C213" s="1"/>
      <c r="D213" s="1"/>
      <c r="E213" s="11"/>
      <c r="F213" s="11"/>
      <c r="G213" s="1"/>
      <c r="H213" s="1"/>
      <c r="I213" s="1"/>
      <c r="J213" s="5"/>
      <c r="K213" s="5"/>
      <c r="L213" s="3"/>
      <c r="M213" s="1"/>
      <c r="N213" s="1"/>
      <c r="O213" s="1"/>
      <c r="P213" s="5"/>
      <c r="Q213" s="5"/>
      <c r="R213" s="3"/>
      <c r="S213" s="1"/>
      <c r="T213" s="1"/>
      <c r="U213" s="1"/>
      <c r="V213" s="5"/>
      <c r="W213" s="5"/>
      <c r="X213" s="7"/>
      <c r="Y213" s="5"/>
      <c r="Z213" s="11"/>
      <c r="AA213" s="11"/>
      <c r="AB213" s="11"/>
    </row>
    <row r="214" spans="1:28" x14ac:dyDescent="0.25">
      <c r="A214" s="1"/>
      <c r="B214" s="1"/>
      <c r="C214" s="1"/>
      <c r="D214" s="1"/>
      <c r="E214" s="11"/>
      <c r="F214" s="11"/>
      <c r="G214" s="1"/>
      <c r="H214" s="1"/>
      <c r="I214" s="1"/>
      <c r="J214" s="5"/>
      <c r="K214" s="5"/>
      <c r="L214" s="3"/>
      <c r="M214" s="1"/>
      <c r="N214" s="1"/>
      <c r="O214" s="1"/>
      <c r="P214" s="5"/>
      <c r="Q214" s="5"/>
      <c r="R214" s="3"/>
      <c r="S214" s="1"/>
      <c r="T214" s="1"/>
      <c r="U214" s="1"/>
      <c r="V214" s="5"/>
      <c r="W214" s="5"/>
      <c r="X214" s="7"/>
      <c r="Y214" s="5"/>
      <c r="Z214" s="11"/>
      <c r="AA214" s="11"/>
      <c r="AB214" s="11"/>
    </row>
    <row r="215" spans="1:28" x14ac:dyDescent="0.25">
      <c r="A215" s="1"/>
      <c r="B215" s="1"/>
      <c r="C215" s="1"/>
      <c r="D215" s="1"/>
      <c r="E215" s="11"/>
      <c r="F215" s="11"/>
      <c r="G215" s="1"/>
      <c r="H215" s="1"/>
      <c r="I215" s="1"/>
      <c r="J215" s="5"/>
      <c r="K215" s="5"/>
      <c r="L215" s="3"/>
      <c r="M215" s="1"/>
      <c r="N215" s="1"/>
      <c r="O215" s="1"/>
      <c r="P215" s="5"/>
      <c r="Q215" s="5"/>
      <c r="R215" s="3"/>
      <c r="S215" s="1"/>
      <c r="T215" s="1"/>
      <c r="U215" s="1"/>
      <c r="V215" s="5"/>
      <c r="W215" s="5"/>
      <c r="X215" s="7"/>
      <c r="Y215" s="5"/>
      <c r="Z215" s="11"/>
      <c r="AA215" s="11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1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1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1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1"/>
      <c r="V219" s="5"/>
      <c r="W219" s="5"/>
      <c r="X219" s="7"/>
      <c r="Y219" s="5"/>
      <c r="Z219" s="11"/>
      <c r="AA219" s="11"/>
      <c r="AB219" s="11"/>
    </row>
  </sheetData>
  <mergeCells count="2">
    <mergeCell ref="D1:E1"/>
    <mergeCell ref="Y1:Z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163B1-98E2-4826-82B8-B2D28A728A93}">
  <dimension ref="A1:AC202"/>
  <sheetViews>
    <sheetView workbookViewId="0">
      <selection activeCell="F22" sqref="F22"/>
    </sheetView>
  </sheetViews>
  <sheetFormatPr defaultRowHeight="15" x14ac:dyDescent="0.25"/>
  <cols>
    <col min="1" max="1" width="20.28515625" customWidth="1"/>
    <col min="2" max="2" width="22.8554687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710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711</v>
      </c>
      <c r="B3" s="3" t="s">
        <v>712</v>
      </c>
      <c r="C3" s="3" t="s">
        <v>92</v>
      </c>
      <c r="D3" s="3">
        <v>17.5</v>
      </c>
      <c r="E3" s="12">
        <v>1300</v>
      </c>
      <c r="F3" s="12"/>
      <c r="G3" s="3">
        <v>17.014800000000001</v>
      </c>
      <c r="H3" s="3" t="s">
        <v>93</v>
      </c>
      <c r="I3" s="3">
        <v>4.6665999999999999</v>
      </c>
      <c r="J3" s="7">
        <v>1201</v>
      </c>
      <c r="K3" s="7">
        <f>J3*I3</f>
        <v>5604.5865999999996</v>
      </c>
      <c r="L3" s="3"/>
      <c r="M3" s="3"/>
      <c r="N3" s="3"/>
      <c r="O3" s="3"/>
      <c r="P3" s="7"/>
      <c r="Q3" s="7"/>
      <c r="R3" s="3"/>
      <c r="S3" s="3">
        <v>5.4851999999999999</v>
      </c>
      <c r="T3" s="3" t="s">
        <v>93</v>
      </c>
      <c r="U3" s="3">
        <v>0.44579999999999997</v>
      </c>
      <c r="V3" s="7">
        <v>96.97</v>
      </c>
      <c r="W3" s="7">
        <f>U3*V3</f>
        <v>43.229225999999997</v>
      </c>
      <c r="X3" s="7"/>
      <c r="Y3" s="7"/>
      <c r="Z3" s="12"/>
      <c r="AA3" s="12"/>
      <c r="AB3" s="12"/>
    </row>
    <row r="4" spans="1:28" x14ac:dyDescent="0.25">
      <c r="A4" s="3"/>
      <c r="B4" s="3" t="s">
        <v>713</v>
      </c>
      <c r="C4" s="3"/>
      <c r="D4" s="3"/>
      <c r="E4" s="12"/>
      <c r="F4" s="12"/>
      <c r="G4" s="3"/>
      <c r="H4" s="3" t="s">
        <v>122</v>
      </c>
      <c r="I4" s="3">
        <v>9.9741</v>
      </c>
      <c r="J4" s="7">
        <v>1325</v>
      </c>
      <c r="K4" s="7">
        <f t="shared" ref="K4:K5" si="0">J4*I4</f>
        <v>13215.682500000001</v>
      </c>
      <c r="L4" s="3"/>
      <c r="M4" s="3"/>
      <c r="N4" s="3"/>
      <c r="O4" s="3"/>
      <c r="P4" s="7"/>
      <c r="Q4" s="7"/>
      <c r="R4" s="3"/>
      <c r="S4" s="3"/>
      <c r="T4" s="3" t="s">
        <v>122</v>
      </c>
      <c r="U4" s="14">
        <v>3.5634000000000001</v>
      </c>
      <c r="V4" s="7">
        <v>96.97</v>
      </c>
      <c r="W4" s="7">
        <f t="shared" ref="W4:W5" si="1">U4*V4</f>
        <v>345.54289799999998</v>
      </c>
      <c r="X4" s="7"/>
      <c r="Y4" s="7"/>
      <c r="Z4" s="12"/>
      <c r="AA4" s="12"/>
      <c r="AB4" s="12"/>
    </row>
    <row r="5" spans="1:28" x14ac:dyDescent="0.25">
      <c r="A5" s="3"/>
      <c r="B5" s="3" t="s">
        <v>714</v>
      </c>
      <c r="C5" s="3"/>
      <c r="D5" s="3"/>
      <c r="E5" s="12"/>
      <c r="F5" s="12"/>
      <c r="G5" s="3"/>
      <c r="H5" s="3" t="s">
        <v>96</v>
      </c>
      <c r="I5" s="3">
        <v>2.3740999999999999</v>
      </c>
      <c r="J5" s="7">
        <v>1077</v>
      </c>
      <c r="K5" s="7">
        <f t="shared" si="0"/>
        <v>2556.9056999999998</v>
      </c>
      <c r="L5" s="3"/>
      <c r="M5" s="3"/>
      <c r="N5" s="3"/>
      <c r="O5" s="3"/>
      <c r="P5" s="7"/>
      <c r="Q5" s="7"/>
      <c r="R5" s="3"/>
      <c r="S5" s="3"/>
      <c r="T5" s="3" t="s">
        <v>96</v>
      </c>
      <c r="U5" s="14">
        <v>1.476</v>
      </c>
      <c r="V5" s="7">
        <v>96.97</v>
      </c>
      <c r="W5" s="7">
        <f t="shared" si="1"/>
        <v>143.12771999999998</v>
      </c>
      <c r="X5" s="7"/>
      <c r="Y5" s="7"/>
      <c r="Z5" s="12"/>
      <c r="AA5" s="12"/>
      <c r="AB5" s="12"/>
    </row>
    <row r="6" spans="1:28" x14ac:dyDescent="0.25">
      <c r="A6" s="3"/>
      <c r="B6" s="3" t="s">
        <v>715</v>
      </c>
      <c r="C6" s="3"/>
      <c r="D6" s="3"/>
      <c r="E6" s="12"/>
      <c r="F6" s="12"/>
      <c r="G6" s="3"/>
      <c r="H6" s="3"/>
      <c r="I6" s="3"/>
      <c r="J6" s="7"/>
      <c r="K6" s="7"/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8" x14ac:dyDescent="0.25">
      <c r="A7" s="3" t="s">
        <v>35</v>
      </c>
      <c r="B7" s="3" t="s">
        <v>716</v>
      </c>
      <c r="C7" s="3"/>
      <c r="D7" s="3"/>
      <c r="E7" s="12"/>
      <c r="F7" s="12"/>
      <c r="G7" s="3"/>
      <c r="H7" s="3"/>
      <c r="I7" s="3">
        <f>SUM(I3:I5)</f>
        <v>17.014799999999997</v>
      </c>
      <c r="J7" s="7"/>
      <c r="K7" s="7">
        <f>SUM(K3:K5)</f>
        <v>21377.174800000001</v>
      </c>
      <c r="L7" s="3"/>
      <c r="M7" s="3"/>
      <c r="N7" s="3"/>
      <c r="O7" s="3"/>
      <c r="P7" s="7"/>
      <c r="Q7" s="7"/>
      <c r="R7" s="3"/>
      <c r="S7" s="3"/>
      <c r="T7" s="3"/>
      <c r="U7" s="14">
        <f>SUM(U3:U5)</f>
        <v>5.4851999999999999</v>
      </c>
      <c r="V7" s="7"/>
      <c r="W7" s="7">
        <f>SUM(W3:W5)</f>
        <v>531.89984399999992</v>
      </c>
      <c r="X7" s="7"/>
      <c r="Y7" s="7">
        <f>K7+W7</f>
        <v>21909.074644</v>
      </c>
      <c r="Z7" s="12">
        <v>21900</v>
      </c>
      <c r="AA7" s="12">
        <v>1300</v>
      </c>
      <c r="AB7" s="12">
        <f>Z7-AA7</f>
        <v>20600</v>
      </c>
    </row>
    <row r="8" spans="1:28" x14ac:dyDescent="0.25">
      <c r="A8" s="29"/>
      <c r="B8" s="29"/>
      <c r="C8" s="29"/>
      <c r="D8" s="29"/>
      <c r="E8" s="33"/>
      <c r="F8" s="33"/>
      <c r="G8" s="29"/>
      <c r="H8" s="29"/>
      <c r="I8" s="29"/>
      <c r="J8" s="19"/>
      <c r="K8" s="19"/>
      <c r="L8" s="29"/>
      <c r="M8" s="29"/>
      <c r="N8" s="29"/>
      <c r="O8" s="29"/>
      <c r="P8" s="19"/>
      <c r="Q8" s="19"/>
      <c r="R8" s="29"/>
      <c r="S8" s="29"/>
      <c r="T8" s="29"/>
      <c r="U8" s="29"/>
      <c r="V8" s="19"/>
      <c r="W8" s="19"/>
      <c r="X8" s="19"/>
      <c r="Y8" s="19"/>
      <c r="Z8" s="33"/>
      <c r="AA8" s="33"/>
      <c r="AB8" s="33"/>
    </row>
    <row r="9" spans="1:28" x14ac:dyDescent="0.25">
      <c r="A9" s="3" t="s">
        <v>717</v>
      </c>
      <c r="B9" s="3" t="s">
        <v>718</v>
      </c>
      <c r="C9" s="3" t="s">
        <v>92</v>
      </c>
      <c r="D9" s="3">
        <v>160</v>
      </c>
      <c r="E9" s="12">
        <v>139700</v>
      </c>
      <c r="F9" s="12"/>
      <c r="G9" s="3">
        <v>124.4141</v>
      </c>
      <c r="H9" s="3" t="s">
        <v>93</v>
      </c>
      <c r="I9" s="3">
        <v>56.229700000000001</v>
      </c>
      <c r="J9" s="7">
        <v>1201</v>
      </c>
      <c r="K9" s="7">
        <f>I9*J9</f>
        <v>67531.869699999996</v>
      </c>
      <c r="L9" s="3"/>
      <c r="M9" s="3"/>
      <c r="N9" s="3"/>
      <c r="O9" s="3"/>
      <c r="P9" s="7"/>
      <c r="Q9" s="7"/>
      <c r="R9" s="3"/>
      <c r="S9" s="3">
        <v>35.585900000000002</v>
      </c>
      <c r="T9" s="3" t="s">
        <v>93</v>
      </c>
      <c r="U9" s="3">
        <v>13.5238</v>
      </c>
      <c r="V9" s="7">
        <v>96.97</v>
      </c>
      <c r="W9" s="7">
        <f>U9*V9</f>
        <v>1311.4028859999999</v>
      </c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 t="s">
        <v>95</v>
      </c>
      <c r="I10" s="3">
        <v>3.4796999999999998</v>
      </c>
      <c r="J10" s="7">
        <v>704</v>
      </c>
      <c r="K10" s="7">
        <f t="shared" ref="K10:K14" si="2">I10*J10</f>
        <v>2449.7087999999999</v>
      </c>
      <c r="L10" s="3"/>
      <c r="M10" s="3"/>
      <c r="N10" s="3"/>
      <c r="O10" s="3"/>
      <c r="P10" s="7"/>
      <c r="Q10" s="7"/>
      <c r="R10" s="3"/>
      <c r="S10" s="3"/>
      <c r="T10" s="3" t="s">
        <v>95</v>
      </c>
      <c r="U10" s="3">
        <v>5.4744000000000002</v>
      </c>
      <c r="V10" s="7">
        <v>96.97</v>
      </c>
      <c r="W10" s="7">
        <f t="shared" ref="W10:W12" si="3">U10*V10</f>
        <v>530.85256800000002</v>
      </c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 t="s">
        <v>101</v>
      </c>
      <c r="I11" s="3">
        <v>13.852499999999999</v>
      </c>
      <c r="J11" s="7">
        <v>856</v>
      </c>
      <c r="K11" s="7">
        <f t="shared" si="2"/>
        <v>11857.74</v>
      </c>
      <c r="L11" s="3"/>
      <c r="M11" s="3"/>
      <c r="N11" s="3"/>
      <c r="O11" s="3"/>
      <c r="P11" s="7"/>
      <c r="Q11" s="7"/>
      <c r="R11" s="3"/>
      <c r="S11" s="3"/>
      <c r="T11" s="3" t="s">
        <v>96</v>
      </c>
      <c r="U11" s="3">
        <v>0.96430000000000005</v>
      </c>
      <c r="V11" s="7">
        <v>96.97</v>
      </c>
      <c r="W11" s="7">
        <f t="shared" si="3"/>
        <v>93.508171000000004</v>
      </c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96</v>
      </c>
      <c r="I12" s="3">
        <v>45.273499999999999</v>
      </c>
      <c r="J12" s="7">
        <v>1077</v>
      </c>
      <c r="K12" s="7">
        <f t="shared" si="2"/>
        <v>48759.559499999996</v>
      </c>
      <c r="L12" s="3"/>
      <c r="M12" s="3"/>
      <c r="N12" s="3"/>
      <c r="O12" s="3"/>
      <c r="P12" s="7"/>
      <c r="Q12" s="7"/>
      <c r="R12" s="3"/>
      <c r="S12" s="3"/>
      <c r="T12" s="3" t="s">
        <v>63</v>
      </c>
      <c r="U12" s="3">
        <v>15.6234</v>
      </c>
      <c r="V12" s="7">
        <v>96.97</v>
      </c>
      <c r="W12" s="7">
        <f t="shared" si="3"/>
        <v>1515.001098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142</v>
      </c>
      <c r="I13" s="3">
        <v>3.3574999999999999</v>
      </c>
      <c r="J13" s="7">
        <v>649</v>
      </c>
      <c r="K13" s="7">
        <f t="shared" si="2"/>
        <v>2179.0174999999999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63</v>
      </c>
      <c r="I14" s="3">
        <v>2.2212000000000001</v>
      </c>
      <c r="J14" s="7">
        <v>386</v>
      </c>
      <c r="K14" s="7">
        <f t="shared" si="2"/>
        <v>857.38319999999999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</row>
    <row r="15" spans="1:28" x14ac:dyDescent="0.25">
      <c r="A15" s="3" t="s">
        <v>719</v>
      </c>
      <c r="B15" s="3"/>
      <c r="C15" s="3"/>
      <c r="D15" s="3"/>
      <c r="E15" s="12"/>
      <c r="F15" s="12"/>
      <c r="G15" s="3"/>
      <c r="H15" s="3"/>
      <c r="I15" s="3">
        <f>SUM(I9:I14)</f>
        <v>124.4141</v>
      </c>
      <c r="J15" s="7"/>
      <c r="K15" s="7">
        <f>SUM(K9:K14)</f>
        <v>133635.2787</v>
      </c>
      <c r="L15" s="3"/>
      <c r="M15" s="3"/>
      <c r="N15" s="3"/>
      <c r="O15" s="3"/>
      <c r="P15" s="7"/>
      <c r="Q15" s="7"/>
      <c r="R15" s="3"/>
      <c r="S15" s="3"/>
      <c r="T15" s="3"/>
      <c r="U15" s="3">
        <v>35.585900000000002</v>
      </c>
      <c r="V15" s="7"/>
      <c r="W15" s="7">
        <v>3450.76</v>
      </c>
      <c r="X15" s="7"/>
      <c r="Y15" s="7">
        <v>133635.28</v>
      </c>
      <c r="Z15" s="12">
        <v>137100</v>
      </c>
      <c r="AA15" s="12">
        <v>139700</v>
      </c>
      <c r="AB15" s="12">
        <f>Z15-AA15</f>
        <v>-2600</v>
      </c>
    </row>
    <row r="16" spans="1:28" x14ac:dyDescent="0.25">
      <c r="A16" s="29"/>
      <c r="B16" s="29"/>
      <c r="C16" s="29"/>
      <c r="D16" s="29"/>
      <c r="E16" s="33"/>
      <c r="F16" s="33"/>
      <c r="G16" s="29"/>
      <c r="H16" s="29"/>
      <c r="I16" s="29"/>
      <c r="J16" s="19"/>
      <c r="K16" s="19"/>
      <c r="L16" s="29"/>
      <c r="M16" s="29"/>
      <c r="N16" s="29"/>
      <c r="O16" s="29"/>
      <c r="P16" s="19"/>
      <c r="Q16" s="19"/>
      <c r="R16" s="29"/>
      <c r="S16" s="29"/>
      <c r="T16" s="29"/>
      <c r="U16" s="29"/>
      <c r="V16" s="19"/>
      <c r="W16" s="19"/>
      <c r="X16" s="19"/>
      <c r="Y16" s="19"/>
      <c r="Z16" s="33"/>
      <c r="AA16" s="33"/>
      <c r="AB16" s="33"/>
    </row>
    <row r="17" spans="1:28" x14ac:dyDescent="0.25">
      <c r="A17" s="3" t="s">
        <v>720</v>
      </c>
      <c r="B17" s="3" t="s">
        <v>721</v>
      </c>
      <c r="C17" s="3" t="s">
        <v>92</v>
      </c>
      <c r="D17" s="3">
        <v>160</v>
      </c>
      <c r="E17" s="12">
        <v>138200</v>
      </c>
      <c r="F17" s="12"/>
      <c r="G17" s="3">
        <v>112.73090000000001</v>
      </c>
      <c r="H17" s="3" t="s">
        <v>93</v>
      </c>
      <c r="I17" s="3">
        <v>50.447299999999998</v>
      </c>
      <c r="J17" s="7">
        <v>1201</v>
      </c>
      <c r="K17" s="7">
        <f>I17*J17</f>
        <v>60587.207299999995</v>
      </c>
      <c r="L17" s="3"/>
      <c r="M17" s="3"/>
      <c r="N17" s="3"/>
      <c r="O17" s="3"/>
      <c r="P17" s="7"/>
      <c r="Q17" s="7"/>
      <c r="R17" s="3"/>
      <c r="S17" s="3">
        <v>47.269100000000002</v>
      </c>
      <c r="T17" s="3" t="s">
        <v>93</v>
      </c>
      <c r="U17" s="3">
        <v>9.6288999999999998</v>
      </c>
      <c r="V17" s="7">
        <v>96.97</v>
      </c>
      <c r="W17" s="7">
        <f>U17*V17</f>
        <v>933.71443299999999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95</v>
      </c>
      <c r="I18" s="3">
        <v>4.6403999999999996</v>
      </c>
      <c r="J18" s="7">
        <v>704</v>
      </c>
      <c r="K18" s="7">
        <f t="shared" ref="K18:K23" si="4">I18*J18</f>
        <v>3266.8415999999997</v>
      </c>
      <c r="L18" s="3"/>
      <c r="M18" s="3"/>
      <c r="N18" s="3"/>
      <c r="O18" s="3"/>
      <c r="P18" s="7"/>
      <c r="Q18" s="7"/>
      <c r="R18" s="3"/>
      <c r="S18" s="3"/>
      <c r="T18" s="3" t="s">
        <v>95</v>
      </c>
      <c r="U18" s="3">
        <v>11.3635</v>
      </c>
      <c r="V18" s="7">
        <v>96.97</v>
      </c>
      <c r="W18" s="7">
        <f t="shared" ref="W18:W21" si="5">U18*V18</f>
        <v>1101.9185950000001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122</v>
      </c>
      <c r="I19" s="3">
        <v>5.4341999999999997</v>
      </c>
      <c r="J19" s="7">
        <v>1325</v>
      </c>
      <c r="K19" s="7">
        <f t="shared" si="4"/>
        <v>7200.3149999999996</v>
      </c>
      <c r="L19" s="3"/>
      <c r="M19" s="3"/>
      <c r="N19" s="3"/>
      <c r="O19" s="3"/>
      <c r="P19" s="7"/>
      <c r="Q19" s="7"/>
      <c r="R19" s="3"/>
      <c r="S19" s="3"/>
      <c r="T19" s="3" t="s">
        <v>722</v>
      </c>
      <c r="U19" s="3">
        <v>4.6473000000000004</v>
      </c>
      <c r="V19" s="7">
        <v>96.97</v>
      </c>
      <c r="W19" s="7">
        <f t="shared" si="5"/>
        <v>450.64868100000001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100</v>
      </c>
      <c r="I20" s="3">
        <v>6.1416000000000004</v>
      </c>
      <c r="J20" s="7">
        <v>1159</v>
      </c>
      <c r="K20" s="7">
        <f t="shared" si="4"/>
        <v>7118.1144000000004</v>
      </c>
      <c r="L20" s="3"/>
      <c r="M20" s="3"/>
      <c r="N20" s="3"/>
      <c r="O20" s="3"/>
      <c r="P20" s="7"/>
      <c r="Q20" s="7"/>
      <c r="R20" s="3"/>
      <c r="S20" s="3"/>
      <c r="T20" s="3" t="s">
        <v>63</v>
      </c>
      <c r="U20" s="3">
        <v>0.89680000000000004</v>
      </c>
      <c r="V20" s="7">
        <v>96.97</v>
      </c>
      <c r="W20" s="7">
        <f t="shared" si="5"/>
        <v>86.962696000000008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96</v>
      </c>
      <c r="I21" s="3">
        <v>41.217300000000002</v>
      </c>
      <c r="J21" s="7">
        <v>1077</v>
      </c>
      <c r="K21" s="7">
        <f t="shared" si="4"/>
        <v>44391.032100000004</v>
      </c>
      <c r="L21" s="3"/>
      <c r="M21" s="3"/>
      <c r="N21" s="3"/>
      <c r="O21" s="3"/>
      <c r="P21" s="7"/>
      <c r="Q21" s="7"/>
      <c r="R21" s="3"/>
      <c r="S21" s="3"/>
      <c r="T21" s="3" t="s">
        <v>49</v>
      </c>
      <c r="U21" s="3">
        <v>20.732600000000001</v>
      </c>
      <c r="V21" s="7">
        <v>96.97</v>
      </c>
      <c r="W21" s="7">
        <f t="shared" si="5"/>
        <v>2010.4402220000002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142</v>
      </c>
      <c r="I22" s="3">
        <v>4.8047000000000004</v>
      </c>
      <c r="J22" s="7">
        <v>649</v>
      </c>
      <c r="K22" s="7">
        <f t="shared" si="4"/>
        <v>3118.2503000000002</v>
      </c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49</v>
      </c>
      <c r="I23" s="3">
        <v>4.5400000000000003E-2</v>
      </c>
      <c r="J23" s="7">
        <v>138</v>
      </c>
      <c r="K23" s="7">
        <f t="shared" si="4"/>
        <v>6.2652000000000001</v>
      </c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 t="s">
        <v>719</v>
      </c>
      <c r="B24" s="3"/>
      <c r="C24" s="3"/>
      <c r="D24" s="3"/>
      <c r="E24" s="12"/>
      <c r="F24" s="12"/>
      <c r="G24" s="3"/>
      <c r="H24" s="3"/>
      <c r="I24" s="3">
        <f>SUM(I17:I23)</f>
        <v>112.73089999999999</v>
      </c>
      <c r="J24" s="7"/>
      <c r="K24" s="7">
        <f>SUM(K17:K23)</f>
        <v>125688.02589999999</v>
      </c>
      <c r="L24" s="3"/>
      <c r="M24" s="3"/>
      <c r="N24" s="3"/>
      <c r="O24" s="3"/>
      <c r="P24" s="7"/>
      <c r="Q24" s="7"/>
      <c r="R24" s="3"/>
      <c r="S24" s="3"/>
      <c r="T24" s="3"/>
      <c r="U24" s="3">
        <f>SUM(U17:U21)</f>
        <v>47.269100000000002</v>
      </c>
      <c r="V24" s="7"/>
      <c r="W24" s="7">
        <f>SUM(W17:W21)</f>
        <v>4583.6846270000005</v>
      </c>
      <c r="X24" s="7"/>
      <c r="Y24" s="7">
        <f>K24+W24</f>
        <v>130271.71052699999</v>
      </c>
      <c r="Z24" s="12">
        <v>130300</v>
      </c>
      <c r="AA24" s="12">
        <v>138200</v>
      </c>
      <c r="AB24" s="12">
        <f>Z24-AA24</f>
        <v>-7900</v>
      </c>
    </row>
    <row r="25" spans="1:28" s="4" customFormat="1" x14ac:dyDescent="0.25">
      <c r="A25" s="29"/>
      <c r="B25" s="29"/>
      <c r="C25" s="29"/>
      <c r="D25" s="29"/>
      <c r="E25" s="33"/>
      <c r="F25" s="33"/>
      <c r="G25" s="29"/>
      <c r="H25" s="29"/>
      <c r="I25" s="29"/>
      <c r="J25" s="19"/>
      <c r="K25" s="19"/>
      <c r="L25" s="29"/>
      <c r="M25" s="29"/>
      <c r="N25" s="29"/>
      <c r="O25" s="29"/>
      <c r="P25" s="19"/>
      <c r="Q25" s="19"/>
      <c r="R25" s="29"/>
      <c r="S25" s="29"/>
      <c r="T25" s="29"/>
      <c r="U25" s="29"/>
      <c r="V25" s="19"/>
      <c r="W25" s="19"/>
      <c r="X25" s="19"/>
      <c r="Y25" s="19"/>
      <c r="Z25" s="33"/>
      <c r="AA25" s="33"/>
      <c r="AB25" s="33"/>
    </row>
    <row r="26" spans="1:28" x14ac:dyDescent="0.25">
      <c r="A26" s="3" t="s">
        <v>723</v>
      </c>
      <c r="B26" s="3" t="s">
        <v>724</v>
      </c>
      <c r="C26" s="3" t="s">
        <v>92</v>
      </c>
      <c r="D26" s="3">
        <v>160</v>
      </c>
      <c r="E26" s="12">
        <v>162700</v>
      </c>
      <c r="F26" s="12"/>
      <c r="G26" s="3">
        <v>138.94399999999999</v>
      </c>
      <c r="H26" s="3" t="s">
        <v>93</v>
      </c>
      <c r="I26" s="3">
        <v>77.693700000000007</v>
      </c>
      <c r="J26" s="7">
        <v>1201</v>
      </c>
      <c r="K26" s="7">
        <f>I26*J26</f>
        <v>93310.133700000006</v>
      </c>
      <c r="L26" s="3"/>
      <c r="M26" s="3"/>
      <c r="N26" s="3"/>
      <c r="O26" s="3"/>
      <c r="P26" s="7"/>
      <c r="Q26" s="7"/>
      <c r="R26" s="3"/>
      <c r="S26" s="3">
        <v>21.056000000000001</v>
      </c>
      <c r="T26" s="3" t="s">
        <v>93</v>
      </c>
      <c r="U26" s="3">
        <v>8.4725999999999999</v>
      </c>
      <c r="V26" s="7">
        <v>96.97</v>
      </c>
      <c r="W26" s="7">
        <f>U26*V26</f>
        <v>821.58802200000002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95</v>
      </c>
      <c r="I27" s="3">
        <v>10.0791</v>
      </c>
      <c r="J27" s="7">
        <v>704</v>
      </c>
      <c r="K27" s="7">
        <f t="shared" ref="K27:K30" si="6">I27*J27</f>
        <v>7095.6864000000005</v>
      </c>
      <c r="L27" s="3"/>
      <c r="M27" s="3"/>
      <c r="N27" s="3"/>
      <c r="O27" s="3"/>
      <c r="P27" s="7"/>
      <c r="Q27" s="7"/>
      <c r="R27" s="3"/>
      <c r="S27" s="3"/>
      <c r="T27" s="3" t="s">
        <v>122</v>
      </c>
      <c r="U27" s="3">
        <v>0.1983</v>
      </c>
      <c r="V27" s="7">
        <v>96.97</v>
      </c>
      <c r="W27" s="7">
        <f t="shared" ref="W27:W29" si="7">U27*V27</f>
        <v>19.229151000000002</v>
      </c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122</v>
      </c>
      <c r="I28" s="3">
        <v>3.1501000000000001</v>
      </c>
      <c r="J28" s="7">
        <v>1325</v>
      </c>
      <c r="K28" s="7">
        <f t="shared" si="6"/>
        <v>4173.8824999999997</v>
      </c>
      <c r="L28" s="3"/>
      <c r="M28" s="3"/>
      <c r="N28" s="3"/>
      <c r="O28" s="3"/>
      <c r="P28" s="7"/>
      <c r="Q28" s="7"/>
      <c r="R28" s="3"/>
      <c r="S28" s="3"/>
      <c r="T28" s="3" t="s">
        <v>96</v>
      </c>
      <c r="U28" s="3">
        <v>2.5011999999999999</v>
      </c>
      <c r="V28" s="7">
        <v>96.97</v>
      </c>
      <c r="W28" s="7">
        <f t="shared" si="7"/>
        <v>242.54136399999999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96</v>
      </c>
      <c r="I29" s="3">
        <v>47.703400000000002</v>
      </c>
      <c r="J29" s="7">
        <v>1077</v>
      </c>
      <c r="K29" s="7">
        <f t="shared" si="6"/>
        <v>51376.561800000003</v>
      </c>
      <c r="L29" s="3"/>
      <c r="M29" s="3"/>
      <c r="N29" s="3"/>
      <c r="O29" s="3"/>
      <c r="P29" s="7"/>
      <c r="Q29" s="7"/>
      <c r="R29" s="3"/>
      <c r="S29" s="3"/>
      <c r="T29" s="3" t="s">
        <v>63</v>
      </c>
      <c r="U29" s="3">
        <v>9.8839000000000006</v>
      </c>
      <c r="V29" s="7">
        <v>96.97</v>
      </c>
      <c r="W29" s="7">
        <f t="shared" si="7"/>
        <v>958.4417830000001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63</v>
      </c>
      <c r="I30" s="4">
        <v>0.31769999999999998</v>
      </c>
      <c r="J30" s="7">
        <v>386</v>
      </c>
      <c r="K30" s="7">
        <f t="shared" si="6"/>
        <v>122.6322</v>
      </c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>
        <f>SUM(I26:I30)</f>
        <v>138.94400000000002</v>
      </c>
      <c r="J31" s="7"/>
      <c r="K31" s="7">
        <f>SUM(K26:K30)</f>
        <v>156078.89660000001</v>
      </c>
      <c r="L31" s="3"/>
      <c r="M31" s="3"/>
      <c r="N31" s="3"/>
      <c r="O31" s="3"/>
      <c r="P31" s="7"/>
      <c r="Q31" s="7"/>
      <c r="R31" s="3"/>
      <c r="S31" s="3"/>
      <c r="T31" s="3"/>
      <c r="U31" s="3">
        <f>SUM(U26:U29)</f>
        <v>21.056000000000001</v>
      </c>
      <c r="V31" s="7"/>
      <c r="W31" s="7">
        <f>SUM(W26:W29)</f>
        <v>2041.8003200000003</v>
      </c>
      <c r="X31" s="7"/>
      <c r="Y31" s="7">
        <f>K31+W31</f>
        <v>158120.69692000002</v>
      </c>
      <c r="Z31" s="12">
        <v>158100</v>
      </c>
      <c r="AA31" s="12">
        <v>162700</v>
      </c>
      <c r="AB31" s="12">
        <f>Z31-AA31</f>
        <v>-4600</v>
      </c>
    </row>
    <row r="32" spans="1:28" x14ac:dyDescent="0.25">
      <c r="A32" s="29"/>
      <c r="B32" s="29"/>
      <c r="C32" s="29"/>
      <c r="D32" s="29"/>
      <c r="E32" s="33"/>
      <c r="F32" s="33"/>
      <c r="G32" s="29"/>
      <c r="H32" s="29"/>
      <c r="I32" s="29"/>
      <c r="J32" s="19"/>
      <c r="K32" s="19"/>
      <c r="L32" s="29"/>
      <c r="M32" s="29"/>
      <c r="N32" s="29"/>
      <c r="O32" s="29"/>
      <c r="P32" s="19"/>
      <c r="Q32" s="19"/>
      <c r="R32" s="29"/>
      <c r="S32" s="29"/>
      <c r="T32" s="29"/>
      <c r="U32" s="29"/>
      <c r="V32" s="19"/>
      <c r="W32" s="19"/>
      <c r="X32" s="19"/>
      <c r="Y32" s="19"/>
      <c r="Z32" s="33"/>
      <c r="AA32" s="33"/>
      <c r="AB32" s="33"/>
    </row>
    <row r="33" spans="1:28" x14ac:dyDescent="0.25">
      <c r="A33" s="3" t="s">
        <v>725</v>
      </c>
      <c r="B33" s="3" t="s">
        <v>726</v>
      </c>
      <c r="C33" s="3" t="s">
        <v>92</v>
      </c>
      <c r="D33" s="3">
        <v>160</v>
      </c>
      <c r="E33" s="12">
        <v>131000</v>
      </c>
      <c r="F33" s="12"/>
      <c r="G33" s="3">
        <v>116.2882</v>
      </c>
      <c r="H33" s="3" t="s">
        <v>93</v>
      </c>
      <c r="I33" s="3">
        <v>33.145000000000003</v>
      </c>
      <c r="J33" s="7">
        <v>1201</v>
      </c>
      <c r="K33" s="7">
        <f>I33*J33</f>
        <v>39807.145000000004</v>
      </c>
      <c r="L33" s="3"/>
      <c r="M33" s="3"/>
      <c r="N33" s="3"/>
      <c r="O33" s="3"/>
      <c r="P33" s="7"/>
      <c r="Q33" s="7"/>
      <c r="R33" s="3"/>
      <c r="S33" s="3">
        <v>43.711799999999997</v>
      </c>
      <c r="T33" s="3" t="s">
        <v>93</v>
      </c>
      <c r="U33" s="3">
        <v>8.4111999999999991</v>
      </c>
      <c r="V33" s="7">
        <v>96.97</v>
      </c>
      <c r="W33" s="7">
        <f>U33*V33</f>
        <v>815.63406399999985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97</v>
      </c>
      <c r="I34" s="3">
        <v>5.9507000000000003</v>
      </c>
      <c r="J34" s="7">
        <v>897</v>
      </c>
      <c r="K34" s="7">
        <f t="shared" ref="K34:K39" si="8">I34*J34</f>
        <v>5337.7779</v>
      </c>
      <c r="L34" s="3"/>
      <c r="M34" s="3"/>
      <c r="N34" s="3"/>
      <c r="O34" s="3"/>
      <c r="P34" s="7"/>
      <c r="Q34" s="7"/>
      <c r="R34" s="3"/>
      <c r="S34" s="3"/>
      <c r="T34" s="3" t="s">
        <v>97</v>
      </c>
      <c r="U34" s="3">
        <v>4.0858999999999996</v>
      </c>
      <c r="V34" s="7">
        <v>96.97</v>
      </c>
      <c r="W34" s="7">
        <f t="shared" ref="W34:W39" si="9">U34*V34</f>
        <v>396.20972299999994</v>
      </c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95</v>
      </c>
      <c r="I35" s="3">
        <v>2.5000000000000001E-2</v>
      </c>
      <c r="J35" s="7">
        <v>704</v>
      </c>
      <c r="K35" s="7">
        <f t="shared" si="8"/>
        <v>17.600000000000001</v>
      </c>
      <c r="L35" s="3"/>
      <c r="M35" s="3"/>
      <c r="N35" s="3"/>
      <c r="O35" s="3"/>
      <c r="P35" s="7"/>
      <c r="Q35" s="7"/>
      <c r="R35" s="3"/>
      <c r="S35" s="3"/>
      <c r="T35" s="3" t="s">
        <v>95</v>
      </c>
      <c r="U35" s="3">
        <v>2.2698</v>
      </c>
      <c r="V35" s="7">
        <v>96.97</v>
      </c>
      <c r="W35" s="7">
        <f t="shared" si="9"/>
        <v>220.10250600000001</v>
      </c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101</v>
      </c>
      <c r="I36" s="3">
        <v>4.4408000000000003</v>
      </c>
      <c r="J36" s="7">
        <v>856</v>
      </c>
      <c r="K36" s="7">
        <f t="shared" si="8"/>
        <v>3801.3248000000003</v>
      </c>
      <c r="L36" s="3"/>
      <c r="M36" s="3"/>
      <c r="N36" s="3"/>
      <c r="O36" s="3"/>
      <c r="P36" s="7"/>
      <c r="Q36" s="7"/>
      <c r="R36" s="3"/>
      <c r="S36" s="3"/>
      <c r="T36" s="3" t="s">
        <v>101</v>
      </c>
      <c r="U36" s="3">
        <v>0.39119999999999999</v>
      </c>
      <c r="V36" s="7">
        <v>96.97</v>
      </c>
      <c r="W36" s="7">
        <f t="shared" si="9"/>
        <v>37.934663999999998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96</v>
      </c>
      <c r="I37" s="3">
        <v>72.431799999999996</v>
      </c>
      <c r="J37" s="7">
        <v>1077</v>
      </c>
      <c r="K37" s="7">
        <f t="shared" si="8"/>
        <v>78009.048599999995</v>
      </c>
      <c r="L37" s="3"/>
      <c r="M37" s="3"/>
      <c r="N37" s="3"/>
      <c r="O37" s="3"/>
      <c r="P37" s="7"/>
      <c r="Q37" s="7"/>
      <c r="R37" s="3"/>
      <c r="S37" s="3"/>
      <c r="T37" s="3" t="s">
        <v>96</v>
      </c>
      <c r="U37" s="3">
        <v>2.0219</v>
      </c>
      <c r="V37" s="7">
        <v>96.97</v>
      </c>
      <c r="W37" s="7">
        <f t="shared" si="9"/>
        <v>196.06364300000001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45</v>
      </c>
      <c r="I38" s="3">
        <v>0.23139999999999999</v>
      </c>
      <c r="J38" s="7">
        <v>524</v>
      </c>
      <c r="K38" s="7">
        <f t="shared" si="8"/>
        <v>121.25359999999999</v>
      </c>
      <c r="L38" s="3"/>
      <c r="M38" s="3"/>
      <c r="N38" s="3"/>
      <c r="O38" s="3"/>
      <c r="P38" s="7"/>
      <c r="Q38" s="7"/>
      <c r="R38" s="3"/>
      <c r="S38" s="3"/>
      <c r="T38" s="3" t="s">
        <v>45</v>
      </c>
      <c r="U38" s="3">
        <v>6.8080999999999996</v>
      </c>
      <c r="V38" s="7">
        <v>96.97</v>
      </c>
      <c r="W38" s="7">
        <f t="shared" si="9"/>
        <v>660.18145699999991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63</v>
      </c>
      <c r="I39" s="3">
        <v>6.3500000000000001E-2</v>
      </c>
      <c r="J39" s="7">
        <v>386</v>
      </c>
      <c r="K39" s="7">
        <f t="shared" si="8"/>
        <v>24.510999999999999</v>
      </c>
      <c r="L39" s="3"/>
      <c r="M39" s="3"/>
      <c r="N39" s="3"/>
      <c r="O39" s="3"/>
      <c r="P39" s="7"/>
      <c r="Q39" s="7"/>
      <c r="R39" s="3"/>
      <c r="S39" s="3"/>
      <c r="T39" s="3" t="s">
        <v>63</v>
      </c>
      <c r="U39" s="3">
        <v>19.723700000000001</v>
      </c>
      <c r="V39" s="7">
        <v>96.97</v>
      </c>
      <c r="W39" s="7">
        <f t="shared" si="9"/>
        <v>1912.6071890000001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>
        <f>SUM(I33:I39)</f>
        <v>116.2882</v>
      </c>
      <c r="J40" s="7"/>
      <c r="K40" s="7">
        <f>SUM(K33:K39)</f>
        <v>127118.66089999999</v>
      </c>
      <c r="L40" s="3"/>
      <c r="M40" s="3"/>
      <c r="N40" s="3"/>
      <c r="O40" s="3"/>
      <c r="P40" s="7"/>
      <c r="Q40" s="7"/>
      <c r="R40" s="3"/>
      <c r="S40" s="3"/>
      <c r="T40" s="3"/>
      <c r="U40" s="3">
        <f>SUM(U33:U39)</f>
        <v>43.711799999999997</v>
      </c>
      <c r="V40" s="7"/>
      <c r="W40" s="7">
        <f>SUM(W33:W39)</f>
        <v>4238.7332459999998</v>
      </c>
      <c r="X40" s="7"/>
      <c r="Y40" s="7">
        <f>K40+W40</f>
        <v>131357.39414599998</v>
      </c>
      <c r="Z40" s="12">
        <v>131400</v>
      </c>
      <c r="AA40" s="12">
        <v>131000</v>
      </c>
      <c r="AB40" s="12">
        <f>Z40-AA40</f>
        <v>400</v>
      </c>
    </row>
    <row r="41" spans="1:28" s="4" customFormat="1" x14ac:dyDescent="0.25">
      <c r="A41" s="29"/>
      <c r="B41" s="29"/>
      <c r="C41" s="29"/>
      <c r="D41" s="29"/>
      <c r="E41" s="33"/>
      <c r="F41" s="33"/>
      <c r="G41" s="29"/>
      <c r="H41" s="29"/>
      <c r="I41" s="29"/>
      <c r="J41" s="19"/>
      <c r="K41" s="19"/>
      <c r="L41" s="29"/>
      <c r="M41" s="29"/>
      <c r="N41" s="29"/>
      <c r="O41" s="29"/>
      <c r="P41" s="19"/>
      <c r="Q41" s="19"/>
      <c r="R41" s="29"/>
      <c r="S41" s="29"/>
      <c r="T41" s="29"/>
      <c r="U41" s="29"/>
      <c r="V41" s="19"/>
      <c r="W41" s="19"/>
      <c r="X41" s="19"/>
      <c r="Y41" s="19"/>
      <c r="Z41" s="33"/>
      <c r="AA41" s="33"/>
      <c r="AB41" s="33"/>
    </row>
    <row r="42" spans="1:28" s="4" customFormat="1" x14ac:dyDescent="0.25">
      <c r="A42" s="3" t="s">
        <v>727</v>
      </c>
      <c r="B42" s="3" t="s">
        <v>728</v>
      </c>
      <c r="C42" s="3" t="s">
        <v>105</v>
      </c>
      <c r="D42" s="3">
        <v>154.9</v>
      </c>
      <c r="E42" s="12">
        <v>80600</v>
      </c>
      <c r="F42" s="12"/>
      <c r="G42" s="3">
        <v>75.4011</v>
      </c>
      <c r="H42" s="3" t="s">
        <v>16</v>
      </c>
      <c r="I42" s="3">
        <v>19.819600000000001</v>
      </c>
      <c r="J42" s="7">
        <v>1118</v>
      </c>
      <c r="K42" s="7">
        <f>I42*J42</f>
        <v>22158.3128</v>
      </c>
      <c r="L42" s="3"/>
      <c r="M42" s="3">
        <v>74.135000000000005</v>
      </c>
      <c r="N42" s="3" t="s">
        <v>16</v>
      </c>
      <c r="O42" s="3">
        <v>0.11990000000000001</v>
      </c>
      <c r="P42" s="7">
        <v>196</v>
      </c>
      <c r="Q42" s="7">
        <f>O42*P42</f>
        <v>23.500400000000003</v>
      </c>
      <c r="R42" s="3"/>
      <c r="S42" s="3">
        <v>5.3639000000000001</v>
      </c>
      <c r="T42" s="3" t="s">
        <v>17</v>
      </c>
      <c r="U42" s="3">
        <v>0.73299999999999998</v>
      </c>
      <c r="V42" s="7">
        <v>96.97</v>
      </c>
      <c r="W42" s="7">
        <f>U42*V42</f>
        <v>71.079009999999997</v>
      </c>
      <c r="X42" s="7"/>
      <c r="Y42" s="7"/>
      <c r="Z42" s="12"/>
      <c r="AA42" s="12"/>
      <c r="AB42" s="12"/>
    </row>
    <row r="43" spans="1:28" x14ac:dyDescent="0.25">
      <c r="A43" s="3"/>
      <c r="B43" s="3" t="s">
        <v>729</v>
      </c>
      <c r="C43" s="3"/>
      <c r="D43" s="3"/>
      <c r="E43" s="12"/>
      <c r="F43" s="12"/>
      <c r="G43" s="3"/>
      <c r="H43" s="3" t="s">
        <v>17</v>
      </c>
      <c r="I43" s="3">
        <v>42.6252</v>
      </c>
      <c r="J43" s="7">
        <v>842</v>
      </c>
      <c r="K43" s="7">
        <f t="shared" ref="K43:K48" si="10">I43*J43</f>
        <v>35890.418400000002</v>
      </c>
      <c r="L43" s="3"/>
      <c r="M43" s="3"/>
      <c r="N43" s="3" t="s">
        <v>17</v>
      </c>
      <c r="O43" s="3">
        <v>1.5667</v>
      </c>
      <c r="P43" s="7">
        <v>196</v>
      </c>
      <c r="Q43" s="7">
        <f t="shared" ref="Q43:Q49" si="11">O43*P43</f>
        <v>307.07319999999999</v>
      </c>
      <c r="R43" s="3"/>
      <c r="S43" s="3"/>
      <c r="T43" s="3" t="s">
        <v>107</v>
      </c>
      <c r="U43" s="3">
        <v>0.34839999999999999</v>
      </c>
      <c r="V43" s="7">
        <v>96.97</v>
      </c>
      <c r="W43" s="7">
        <f t="shared" ref="W43:W48" si="12">U43*V43</f>
        <v>33.784348000000001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107</v>
      </c>
      <c r="I44" s="3">
        <v>1.788</v>
      </c>
      <c r="J44" s="7">
        <v>621</v>
      </c>
      <c r="K44" s="7">
        <f t="shared" si="10"/>
        <v>1110.348</v>
      </c>
      <c r="L44" s="3"/>
      <c r="M44" s="3"/>
      <c r="N44" s="3" t="s">
        <v>107</v>
      </c>
      <c r="O44" s="3">
        <v>8.5000999999999998</v>
      </c>
      <c r="P44" s="7">
        <v>196</v>
      </c>
      <c r="Q44" s="7">
        <f t="shared" si="11"/>
        <v>1666.0195999999999</v>
      </c>
      <c r="R44" s="3"/>
      <c r="S44" s="3"/>
      <c r="T44" s="3" t="s">
        <v>283</v>
      </c>
      <c r="U44" s="3">
        <v>0.21629999999999999</v>
      </c>
      <c r="V44" s="7">
        <v>96.97</v>
      </c>
      <c r="W44" s="7">
        <f t="shared" si="12"/>
        <v>20.974610999999999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115</v>
      </c>
      <c r="I45" s="3">
        <v>4.2259000000000002</v>
      </c>
      <c r="J45" s="7">
        <v>980</v>
      </c>
      <c r="K45" s="7">
        <f t="shared" si="10"/>
        <v>4141.3820000000005</v>
      </c>
      <c r="L45" s="3"/>
      <c r="M45" s="3"/>
      <c r="N45" s="3" t="s">
        <v>283</v>
      </c>
      <c r="O45" s="3">
        <v>2.0373999999999999</v>
      </c>
      <c r="P45" s="7">
        <v>196</v>
      </c>
      <c r="Q45" s="7">
        <f t="shared" si="11"/>
        <v>399.3304</v>
      </c>
      <c r="R45" s="3"/>
      <c r="S45" s="3"/>
      <c r="T45" s="3" t="s">
        <v>108</v>
      </c>
      <c r="U45" s="3">
        <v>3.1537999999999999</v>
      </c>
      <c r="V45" s="7">
        <v>96.97</v>
      </c>
      <c r="W45" s="7">
        <f t="shared" si="12"/>
        <v>305.82398599999999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730</v>
      </c>
      <c r="I46" s="3">
        <v>0.44269999999999998</v>
      </c>
      <c r="J46" s="7">
        <v>497</v>
      </c>
      <c r="K46" s="7">
        <f t="shared" si="10"/>
        <v>220.02189999999999</v>
      </c>
      <c r="L46" s="3"/>
      <c r="M46" s="3"/>
      <c r="N46" s="3" t="s">
        <v>108</v>
      </c>
      <c r="O46" s="3">
        <v>36.677100000000003</v>
      </c>
      <c r="P46" s="7">
        <v>196</v>
      </c>
      <c r="Q46" s="7">
        <f t="shared" si="11"/>
        <v>7188.7116000000005</v>
      </c>
      <c r="R46" s="3"/>
      <c r="S46" s="3"/>
      <c r="T46" s="3" t="s">
        <v>110</v>
      </c>
      <c r="U46" s="3">
        <v>0.44900000000000001</v>
      </c>
      <c r="V46" s="7">
        <v>96.97</v>
      </c>
      <c r="W46" s="7">
        <f t="shared" si="12"/>
        <v>43.539529999999999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600</v>
      </c>
      <c r="I47" s="3">
        <v>5.3791000000000002</v>
      </c>
      <c r="J47" s="7">
        <v>787</v>
      </c>
      <c r="K47" s="7">
        <f t="shared" si="10"/>
        <v>4233.3517000000002</v>
      </c>
      <c r="L47" s="3"/>
      <c r="M47" s="3"/>
      <c r="N47" s="3" t="s">
        <v>110</v>
      </c>
      <c r="O47" s="3">
        <v>19.822600000000001</v>
      </c>
      <c r="P47" s="7">
        <v>196</v>
      </c>
      <c r="Q47" s="7">
        <f t="shared" si="11"/>
        <v>3885.2296000000001</v>
      </c>
      <c r="R47" s="3"/>
      <c r="S47" s="3"/>
      <c r="T47" s="3" t="s">
        <v>600</v>
      </c>
      <c r="U47" s="3">
        <v>0.1028</v>
      </c>
      <c r="V47" s="7">
        <v>96.97</v>
      </c>
      <c r="W47" s="7">
        <f t="shared" si="12"/>
        <v>9.9685159999999993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112</v>
      </c>
      <c r="I48" s="3">
        <v>1.1206</v>
      </c>
      <c r="J48" s="7">
        <v>580</v>
      </c>
      <c r="K48" s="7">
        <f t="shared" si="10"/>
        <v>649.94799999999998</v>
      </c>
      <c r="L48" s="3"/>
      <c r="M48" s="3"/>
      <c r="N48" s="3" t="s">
        <v>600</v>
      </c>
      <c r="O48" s="3">
        <v>2.4336000000000002</v>
      </c>
      <c r="P48" s="7">
        <v>196</v>
      </c>
      <c r="Q48" s="7">
        <f t="shared" si="11"/>
        <v>476.98560000000003</v>
      </c>
      <c r="R48" s="3"/>
      <c r="S48" s="3"/>
      <c r="T48" s="3" t="s">
        <v>112</v>
      </c>
      <c r="U48" s="3">
        <v>0.36059999999999998</v>
      </c>
      <c r="V48" s="7">
        <v>96.97</v>
      </c>
      <c r="W48" s="7">
        <f t="shared" si="12"/>
        <v>34.967382000000001</v>
      </c>
      <c r="X48" s="7"/>
      <c r="Y48" s="7"/>
      <c r="Z48" s="12"/>
      <c r="AA48" s="12"/>
      <c r="AB48" s="12"/>
    </row>
    <row r="49" spans="1:29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 t="s">
        <v>112</v>
      </c>
      <c r="O49" s="3">
        <v>2.9775999999999998</v>
      </c>
      <c r="P49" s="7">
        <v>196</v>
      </c>
      <c r="Q49" s="7">
        <f t="shared" si="11"/>
        <v>583.6096</v>
      </c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9" x14ac:dyDescent="0.25">
      <c r="A50" s="3"/>
      <c r="B50" s="3"/>
      <c r="C50" s="3"/>
      <c r="D50" s="3"/>
      <c r="E50" s="12"/>
      <c r="F50" s="12"/>
      <c r="G50" s="3"/>
      <c r="H50" s="3"/>
      <c r="I50" s="3">
        <f>SUM(I42:I48)</f>
        <v>75.401099999999985</v>
      </c>
      <c r="J50" s="7"/>
      <c r="K50" s="7">
        <f>SUM(K42:K48)</f>
        <v>68403.782800000001</v>
      </c>
      <c r="L50" s="3"/>
      <c r="M50" s="3"/>
      <c r="N50" s="3"/>
      <c r="O50" s="3">
        <f>SUM(O42:O49)</f>
        <v>74.135000000000005</v>
      </c>
      <c r="P50" s="7"/>
      <c r="Q50" s="7">
        <f>SUM(Q42:Q49)</f>
        <v>14530.460000000001</v>
      </c>
      <c r="R50" s="3"/>
      <c r="S50" s="3"/>
      <c r="T50" s="3"/>
      <c r="U50" s="3">
        <f>SUM(U42:U48)</f>
        <v>5.3638999999999992</v>
      </c>
      <c r="V50" s="7"/>
      <c r="W50" s="7">
        <f>SUM(W42:W48)</f>
        <v>520.137383</v>
      </c>
      <c r="X50" s="7"/>
      <c r="Y50" s="7">
        <f>K50+Q50+W50</f>
        <v>83454.380183000001</v>
      </c>
      <c r="Z50" s="12">
        <v>83500</v>
      </c>
      <c r="AA50" s="12">
        <v>80600</v>
      </c>
      <c r="AB50" s="12">
        <f>Z50-AA50</f>
        <v>2900</v>
      </c>
    </row>
    <row r="51" spans="1:29" x14ac:dyDescent="0.25">
      <c r="A51" s="29"/>
      <c r="B51" s="29"/>
      <c r="C51" s="29"/>
      <c r="D51" s="29"/>
      <c r="E51" s="33"/>
      <c r="F51" s="33"/>
      <c r="G51" s="29"/>
      <c r="H51" s="29"/>
      <c r="I51" s="29"/>
      <c r="J51" s="19"/>
      <c r="K51" s="19"/>
      <c r="L51" s="29"/>
      <c r="M51" s="29"/>
      <c r="N51" s="29"/>
      <c r="O51" s="29"/>
      <c r="P51" s="19"/>
      <c r="Q51" s="19"/>
      <c r="R51" s="29"/>
      <c r="S51" s="29"/>
      <c r="T51" s="29"/>
      <c r="U51" s="29"/>
      <c r="V51" s="19"/>
      <c r="W51" s="19"/>
      <c r="X51" s="19"/>
      <c r="Y51" s="19"/>
      <c r="Z51" s="33"/>
      <c r="AA51" s="33"/>
      <c r="AB51" s="33"/>
    </row>
    <row r="52" spans="1:29" x14ac:dyDescent="0.25">
      <c r="A52" s="3" t="s">
        <v>731</v>
      </c>
      <c r="B52" s="3" t="s">
        <v>732</v>
      </c>
      <c r="C52" s="3" t="s">
        <v>105</v>
      </c>
      <c r="D52" s="3">
        <v>160</v>
      </c>
      <c r="E52" s="12">
        <v>112800</v>
      </c>
      <c r="F52" s="12"/>
      <c r="G52" s="3">
        <v>105.85590000000001</v>
      </c>
      <c r="H52" s="3" t="s">
        <v>18</v>
      </c>
      <c r="I52" s="3">
        <v>5.5823999999999998</v>
      </c>
      <c r="J52" s="7">
        <v>1201</v>
      </c>
      <c r="K52" s="7">
        <f>I52*J52</f>
        <v>6704.4623999999994</v>
      </c>
      <c r="L52" s="3"/>
      <c r="M52" s="3">
        <v>49.8872</v>
      </c>
      <c r="N52" s="3" t="s">
        <v>161</v>
      </c>
      <c r="O52" s="3">
        <v>6.9400000000000003E-2</v>
      </c>
      <c r="P52" s="7">
        <v>196</v>
      </c>
      <c r="Q52" s="7">
        <f>O52*P52</f>
        <v>13.602400000000001</v>
      </c>
      <c r="R52" s="3"/>
      <c r="S52" s="3">
        <v>4.2568999999999999</v>
      </c>
      <c r="T52" s="3" t="s">
        <v>18</v>
      </c>
      <c r="U52" s="3">
        <v>0.22650000000000001</v>
      </c>
      <c r="V52" s="7">
        <v>96.97</v>
      </c>
      <c r="W52" s="7">
        <f>U52*V52</f>
        <v>21.963705000000001</v>
      </c>
      <c r="X52" s="7"/>
      <c r="Y52" s="7"/>
      <c r="Z52" s="12"/>
      <c r="AA52" s="12"/>
      <c r="AB52" s="12"/>
    </row>
    <row r="53" spans="1:29" x14ac:dyDescent="0.25">
      <c r="A53" s="3"/>
      <c r="B53" s="3"/>
      <c r="C53" s="3"/>
      <c r="D53" s="3"/>
      <c r="E53" s="12"/>
      <c r="F53" s="12"/>
      <c r="G53" s="3"/>
      <c r="H53" s="3" t="s">
        <v>161</v>
      </c>
      <c r="I53" s="3">
        <v>19.336200000000002</v>
      </c>
      <c r="J53" s="7">
        <v>1228</v>
      </c>
      <c r="K53" s="7">
        <f t="shared" ref="K53:K57" si="13">I53*J53</f>
        <v>23744.853600000002</v>
      </c>
      <c r="L53" s="3"/>
      <c r="M53" s="3"/>
      <c r="N53" s="3" t="s">
        <v>16</v>
      </c>
      <c r="O53" s="3">
        <v>5.9019000000000004</v>
      </c>
      <c r="P53" s="7">
        <v>196</v>
      </c>
      <c r="Q53" s="7">
        <f t="shared" ref="Q53:Q58" si="14">O53*P53</f>
        <v>1156.7724000000001</v>
      </c>
      <c r="R53" s="3"/>
      <c r="S53" s="3"/>
      <c r="T53" s="3" t="s">
        <v>161</v>
      </c>
      <c r="U53" s="3">
        <v>0.5776</v>
      </c>
      <c r="V53" s="7">
        <v>96.97</v>
      </c>
      <c r="W53" s="7">
        <f t="shared" ref="W53:W57" si="15">U53*V53</f>
        <v>56.009872000000001</v>
      </c>
      <c r="X53" s="7"/>
      <c r="Y53" s="7"/>
      <c r="Z53" s="12"/>
      <c r="AA53" s="12"/>
      <c r="AB53" s="12"/>
    </row>
    <row r="54" spans="1:29" x14ac:dyDescent="0.25">
      <c r="A54" s="3"/>
      <c r="B54" s="3"/>
      <c r="C54" s="3"/>
      <c r="D54" s="3"/>
      <c r="E54" s="12"/>
      <c r="F54" s="12"/>
      <c r="G54" s="3"/>
      <c r="H54" s="3" t="s">
        <v>16</v>
      </c>
      <c r="I54" s="3">
        <v>24.671299999999999</v>
      </c>
      <c r="J54" s="7">
        <v>1118</v>
      </c>
      <c r="K54" s="7">
        <f t="shared" si="13"/>
        <v>27582.5134</v>
      </c>
      <c r="L54" s="3"/>
      <c r="M54" s="3"/>
      <c r="N54" s="3" t="s">
        <v>17</v>
      </c>
      <c r="O54" s="3">
        <v>9.8986999999999998</v>
      </c>
      <c r="P54" s="7">
        <v>196</v>
      </c>
      <c r="Q54" s="7">
        <f t="shared" si="14"/>
        <v>1940.1451999999999</v>
      </c>
      <c r="R54" s="3"/>
      <c r="S54" s="3"/>
      <c r="T54" s="3" t="s">
        <v>16</v>
      </c>
      <c r="U54" s="3">
        <v>2.1238000000000001</v>
      </c>
      <c r="V54" s="7">
        <v>96.97</v>
      </c>
      <c r="W54" s="7">
        <f t="shared" si="15"/>
        <v>205.944886</v>
      </c>
      <c r="X54" s="7"/>
      <c r="Y54" s="7"/>
      <c r="Z54" s="12"/>
      <c r="AA54" s="12"/>
      <c r="AB54" s="12"/>
    </row>
    <row r="55" spans="1:29" x14ac:dyDescent="0.25">
      <c r="A55" s="3"/>
      <c r="B55" s="3"/>
      <c r="C55" s="3"/>
      <c r="D55" s="3"/>
      <c r="E55" s="12"/>
      <c r="F55" s="12"/>
      <c r="G55" s="3"/>
      <c r="H55" s="3" t="s">
        <v>17</v>
      </c>
      <c r="I55" s="3">
        <v>55.6355</v>
      </c>
      <c r="J55" s="7">
        <v>842</v>
      </c>
      <c r="K55" s="7">
        <f t="shared" si="13"/>
        <v>46845.091</v>
      </c>
      <c r="L55" s="3"/>
      <c r="M55" s="3"/>
      <c r="N55" s="3" t="s">
        <v>283</v>
      </c>
      <c r="O55" s="3">
        <v>5.0900999999999996</v>
      </c>
      <c r="P55" s="7">
        <v>196</v>
      </c>
      <c r="Q55" s="7">
        <f t="shared" si="14"/>
        <v>997.65959999999995</v>
      </c>
      <c r="R55" s="3"/>
      <c r="S55" s="3"/>
      <c r="T55" s="3" t="s">
        <v>17</v>
      </c>
      <c r="U55" s="3">
        <v>0.75939999999999996</v>
      </c>
      <c r="V55" s="7">
        <v>96.97</v>
      </c>
      <c r="W55" s="7">
        <f t="shared" si="15"/>
        <v>73.639017999999993</v>
      </c>
      <c r="X55" s="7"/>
      <c r="Y55" s="7"/>
      <c r="Z55" s="12"/>
      <c r="AA55" s="12"/>
      <c r="AB55" s="12"/>
    </row>
    <row r="56" spans="1:29" x14ac:dyDescent="0.25">
      <c r="A56" s="3"/>
      <c r="B56" s="3"/>
      <c r="C56" s="3"/>
      <c r="D56" s="3"/>
      <c r="E56" s="12"/>
      <c r="F56" s="12"/>
      <c r="G56" s="3"/>
      <c r="H56" s="3" t="s">
        <v>283</v>
      </c>
      <c r="I56" s="3">
        <v>0.23569999999999999</v>
      </c>
      <c r="J56" s="7">
        <v>718</v>
      </c>
      <c r="K56" s="7">
        <f t="shared" si="13"/>
        <v>169.23259999999999</v>
      </c>
      <c r="L56" s="3"/>
      <c r="M56" s="3"/>
      <c r="N56" s="3" t="s">
        <v>108</v>
      </c>
      <c r="O56" s="3">
        <v>26.4176</v>
      </c>
      <c r="P56" s="7">
        <v>196</v>
      </c>
      <c r="Q56" s="7">
        <f t="shared" si="14"/>
        <v>5177.8496000000005</v>
      </c>
      <c r="R56" s="3"/>
      <c r="S56" s="3"/>
      <c r="T56" s="3" t="s">
        <v>283</v>
      </c>
      <c r="U56" s="3">
        <v>0.27300000000000002</v>
      </c>
      <c r="V56" s="7">
        <v>96.97</v>
      </c>
      <c r="W56" s="7">
        <f t="shared" si="15"/>
        <v>26.472810000000003</v>
      </c>
      <c r="X56" s="7"/>
      <c r="Y56" s="7"/>
      <c r="Z56" s="12"/>
      <c r="AA56" s="12"/>
      <c r="AB56" s="12"/>
    </row>
    <row r="57" spans="1:29" x14ac:dyDescent="0.25">
      <c r="A57" s="3"/>
      <c r="B57" s="3"/>
      <c r="C57" s="3"/>
      <c r="D57" s="3"/>
      <c r="E57" s="12"/>
      <c r="F57" s="12"/>
      <c r="G57" s="3"/>
      <c r="H57" s="3" t="s">
        <v>108</v>
      </c>
      <c r="I57" s="3">
        <v>0.39479999999999998</v>
      </c>
      <c r="J57" s="7">
        <v>497</v>
      </c>
      <c r="K57" s="7">
        <f t="shared" si="13"/>
        <v>196.21559999999999</v>
      </c>
      <c r="L57" s="3"/>
      <c r="M57" s="3"/>
      <c r="N57" s="3" t="s">
        <v>274</v>
      </c>
      <c r="O57" s="3">
        <v>0.50419999999999998</v>
      </c>
      <c r="P57" s="7">
        <v>196</v>
      </c>
      <c r="Q57" s="7">
        <f t="shared" si="14"/>
        <v>98.8232</v>
      </c>
      <c r="R57" s="3"/>
      <c r="S57" s="3"/>
      <c r="T57" s="3" t="s">
        <v>108</v>
      </c>
      <c r="U57" s="3">
        <v>0.29659999999999997</v>
      </c>
      <c r="V57" s="7">
        <v>96.97</v>
      </c>
      <c r="W57" s="7">
        <f t="shared" si="15"/>
        <v>28.761301999999997</v>
      </c>
      <c r="X57" s="7"/>
      <c r="Y57" s="7"/>
      <c r="Z57" s="12"/>
      <c r="AA57" s="12"/>
      <c r="AB57" s="12"/>
    </row>
    <row r="58" spans="1:29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 t="s">
        <v>110</v>
      </c>
      <c r="O58" s="3">
        <v>2.0053000000000001</v>
      </c>
      <c r="P58" s="7">
        <v>196</v>
      </c>
      <c r="Q58" s="7">
        <f t="shared" si="14"/>
        <v>393.03880000000004</v>
      </c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9" x14ac:dyDescent="0.25">
      <c r="A59" s="3"/>
      <c r="B59" s="3"/>
      <c r="C59" s="3"/>
      <c r="D59" s="3"/>
      <c r="E59" s="12"/>
      <c r="F59" s="12"/>
      <c r="G59" s="3"/>
      <c r="H59" s="3"/>
      <c r="I59" s="3">
        <f>SUM(I52:I57)</f>
        <v>105.85590000000001</v>
      </c>
      <c r="J59" s="7"/>
      <c r="K59" s="7">
        <f>SUM(K52:K57)</f>
        <v>105242.3686</v>
      </c>
      <c r="L59" s="3"/>
      <c r="M59" s="3"/>
      <c r="N59" s="3"/>
      <c r="O59" s="3">
        <f>SUM(O52:O58)</f>
        <v>49.8872</v>
      </c>
      <c r="P59" s="7"/>
      <c r="Q59" s="7">
        <f>SUM(Q52:Q58)</f>
        <v>9777.8912000000018</v>
      </c>
      <c r="R59" s="3"/>
      <c r="S59" s="3"/>
      <c r="T59" s="3"/>
      <c r="U59" s="3">
        <f>SUM(U52:U57)</f>
        <v>4.2568999999999999</v>
      </c>
      <c r="V59" s="7"/>
      <c r="W59" s="7">
        <f>SUM(W52:W57)</f>
        <v>412.79159299999992</v>
      </c>
      <c r="X59" s="7"/>
      <c r="Y59" s="7">
        <f>K59+Q59+W59</f>
        <v>115433.051393</v>
      </c>
      <c r="Z59" s="12">
        <v>115400</v>
      </c>
      <c r="AA59" s="12">
        <v>112800</v>
      </c>
      <c r="AB59" s="12">
        <f>Z59-AA59</f>
        <v>2600</v>
      </c>
    </row>
    <row r="60" spans="1:29" x14ac:dyDescent="0.25">
      <c r="A60" s="29"/>
      <c r="B60" s="29"/>
      <c r="C60" s="29"/>
      <c r="D60" s="29"/>
      <c r="E60" s="33"/>
      <c r="F60" s="33"/>
      <c r="G60" s="29"/>
      <c r="H60" s="29"/>
      <c r="I60" s="29"/>
      <c r="J60" s="19"/>
      <c r="K60" s="19"/>
      <c r="L60" s="29"/>
      <c r="M60" s="29"/>
      <c r="N60" s="29"/>
      <c r="O60" s="29"/>
      <c r="P60" s="19"/>
      <c r="Q60" s="19"/>
      <c r="R60" s="29"/>
      <c r="S60" s="29"/>
      <c r="T60" s="29"/>
      <c r="U60" s="29"/>
      <c r="V60" s="19"/>
      <c r="W60" s="19"/>
      <c r="X60" s="19"/>
      <c r="Y60" s="19"/>
      <c r="Z60" s="33"/>
      <c r="AA60" s="33"/>
      <c r="AB60" s="33"/>
    </row>
    <row r="61" spans="1:29" x14ac:dyDescent="0.25">
      <c r="A61" s="3" t="s">
        <v>733</v>
      </c>
      <c r="B61" s="3" t="s">
        <v>734</v>
      </c>
      <c r="C61" s="3" t="s">
        <v>156</v>
      </c>
      <c r="D61" s="3">
        <v>160</v>
      </c>
      <c r="E61" s="12">
        <v>59100</v>
      </c>
      <c r="F61" s="12"/>
      <c r="G61" s="3">
        <v>92.215900000000005</v>
      </c>
      <c r="H61" s="3" t="s">
        <v>100</v>
      </c>
      <c r="I61" s="3">
        <v>1.9543999999999999</v>
      </c>
      <c r="J61" s="7">
        <v>1159</v>
      </c>
      <c r="K61" s="7">
        <f>I61*J61</f>
        <v>2265.1495999999997</v>
      </c>
      <c r="L61" s="3"/>
      <c r="M61" s="3">
        <v>65.775499999999994</v>
      </c>
      <c r="N61" s="3" t="s">
        <v>165</v>
      </c>
      <c r="O61" s="3">
        <v>25.493200000000002</v>
      </c>
      <c r="P61" s="7">
        <v>196</v>
      </c>
      <c r="Q61" s="7">
        <f>O61*P61</f>
        <v>4996.6671999999999</v>
      </c>
      <c r="R61" s="3"/>
      <c r="S61" s="3">
        <v>2.0085999999999999</v>
      </c>
      <c r="T61" s="3" t="s">
        <v>165</v>
      </c>
      <c r="U61" s="3">
        <v>2.0085999999999999</v>
      </c>
      <c r="V61" s="7">
        <v>96.97</v>
      </c>
      <c r="W61" s="7">
        <f>U61*V61</f>
        <v>194.77394200000001</v>
      </c>
      <c r="X61" s="7"/>
      <c r="Y61" s="7"/>
      <c r="Z61" s="12"/>
      <c r="AA61" s="12"/>
      <c r="AB61" s="12"/>
      <c r="AC61" s="4"/>
    </row>
    <row r="62" spans="1:29" x14ac:dyDescent="0.25">
      <c r="A62" s="3"/>
      <c r="B62" s="3"/>
      <c r="C62" s="3"/>
      <c r="D62" s="3"/>
      <c r="E62" s="12"/>
      <c r="F62" s="12"/>
      <c r="G62" s="3"/>
      <c r="H62" s="3" t="s">
        <v>735</v>
      </c>
      <c r="I62" s="3">
        <v>30.309000000000001</v>
      </c>
      <c r="J62" s="7">
        <v>897</v>
      </c>
      <c r="K62" s="7">
        <f t="shared" ref="K62:K63" si="16">I62*J62</f>
        <v>27187.173000000003</v>
      </c>
      <c r="L62" s="3"/>
      <c r="M62" s="3"/>
      <c r="N62" s="3" t="s">
        <v>736</v>
      </c>
      <c r="O62" s="3">
        <v>22.714200000000002</v>
      </c>
      <c r="P62" s="7">
        <v>196</v>
      </c>
      <c r="Q62" s="7">
        <f t="shared" ref="Q62:Q63" si="17">O62*P62</f>
        <v>4451.9832000000006</v>
      </c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  <c r="AC62" s="4"/>
    </row>
    <row r="63" spans="1:29" x14ac:dyDescent="0.25">
      <c r="A63" s="3"/>
      <c r="B63" s="3"/>
      <c r="C63" s="3"/>
      <c r="D63" s="3"/>
      <c r="E63" s="12"/>
      <c r="F63" s="12"/>
      <c r="G63" s="3"/>
      <c r="H63" s="3" t="s">
        <v>165</v>
      </c>
      <c r="I63" s="3">
        <v>59.952500000000001</v>
      </c>
      <c r="J63" s="7">
        <v>621</v>
      </c>
      <c r="K63" s="7">
        <f t="shared" si="16"/>
        <v>37230.502500000002</v>
      </c>
      <c r="L63" s="3"/>
      <c r="M63" s="3"/>
      <c r="N63" s="3" t="s">
        <v>737</v>
      </c>
      <c r="O63" s="3">
        <v>17.568100000000001</v>
      </c>
      <c r="P63" s="7">
        <v>196</v>
      </c>
      <c r="Q63" s="7">
        <f t="shared" si="17"/>
        <v>3443.3476000000001</v>
      </c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  <c r="AC63" s="4"/>
    </row>
    <row r="64" spans="1:29" x14ac:dyDescent="0.25">
      <c r="A64" s="3"/>
      <c r="B64" s="3"/>
      <c r="C64" s="3"/>
      <c r="D64" s="3"/>
      <c r="E64" s="12"/>
      <c r="F64" s="12"/>
      <c r="G64" s="3"/>
      <c r="H64" s="3"/>
      <c r="I64" s="3">
        <f>SUM(I61:I63)</f>
        <v>92.215900000000005</v>
      </c>
      <c r="J64" s="7"/>
      <c r="K64" s="7">
        <f>SUM(K61:K63)</f>
        <v>66682.825100000002</v>
      </c>
      <c r="L64" s="3"/>
      <c r="M64" s="3"/>
      <c r="N64" s="3"/>
      <c r="O64" s="3">
        <f>SUM(O61:O63)</f>
        <v>65.775500000000008</v>
      </c>
      <c r="P64" s="7"/>
      <c r="Q64" s="7">
        <f>SUM(Q61:Q63)</f>
        <v>12891.998</v>
      </c>
      <c r="R64" s="3"/>
      <c r="S64" s="3"/>
      <c r="T64" s="3"/>
      <c r="U64" s="3">
        <v>2.0085999999999999</v>
      </c>
      <c r="V64" s="7"/>
      <c r="W64" s="7">
        <v>194.77</v>
      </c>
      <c r="X64" s="7"/>
      <c r="Y64" s="7">
        <f>K64+Q64+W64</f>
        <v>79769.593100000013</v>
      </c>
      <c r="Z64" s="12">
        <v>79800</v>
      </c>
      <c r="AA64" s="12">
        <v>59100</v>
      </c>
      <c r="AB64" s="12">
        <f>Z64-AA64</f>
        <v>20700</v>
      </c>
      <c r="AC64" s="4"/>
    </row>
    <row r="65" spans="1:28" x14ac:dyDescent="0.25">
      <c r="A65" s="29"/>
      <c r="B65" s="29"/>
      <c r="C65" s="29"/>
      <c r="D65" s="29"/>
      <c r="E65" s="33"/>
      <c r="F65" s="33"/>
      <c r="G65" s="29"/>
      <c r="H65" s="29"/>
      <c r="I65" s="29"/>
      <c r="J65" s="19"/>
      <c r="K65" s="19"/>
      <c r="L65" s="29"/>
      <c r="M65" s="29"/>
      <c r="N65" s="29"/>
      <c r="O65" s="29"/>
      <c r="P65" s="19"/>
      <c r="Q65" s="19"/>
      <c r="R65" s="29"/>
      <c r="S65" s="29"/>
      <c r="T65" s="29"/>
      <c r="U65" s="29"/>
      <c r="V65" s="19"/>
      <c r="W65" s="19"/>
      <c r="X65" s="19"/>
      <c r="Y65" s="19"/>
      <c r="Z65" s="33"/>
      <c r="AA65" s="33"/>
      <c r="AB65" s="33"/>
    </row>
    <row r="66" spans="1:28" x14ac:dyDescent="0.25">
      <c r="A66" s="3" t="s">
        <v>738</v>
      </c>
      <c r="B66" s="3" t="s">
        <v>739</v>
      </c>
      <c r="C66" s="3" t="s">
        <v>156</v>
      </c>
      <c r="D66" s="3">
        <v>158.02000000000001</v>
      </c>
      <c r="E66" s="12">
        <v>48100</v>
      </c>
      <c r="F66" s="12"/>
      <c r="G66" s="3">
        <v>44.909300000000002</v>
      </c>
      <c r="H66" s="3" t="s">
        <v>740</v>
      </c>
      <c r="I66" s="3">
        <v>37.259500000000003</v>
      </c>
      <c r="J66" s="7">
        <v>552</v>
      </c>
      <c r="K66" s="7">
        <f>I66*J66</f>
        <v>20567.244000000002</v>
      </c>
      <c r="L66" s="3"/>
      <c r="M66" s="3">
        <v>109.05500000000001</v>
      </c>
      <c r="N66" s="3" t="s">
        <v>741</v>
      </c>
      <c r="O66" s="3">
        <v>4.4439000000000002</v>
      </c>
      <c r="P66" s="7">
        <v>196</v>
      </c>
      <c r="Q66" s="7">
        <f>O66*P66</f>
        <v>871.00440000000003</v>
      </c>
      <c r="R66" s="3"/>
      <c r="S66" s="3">
        <v>4.0556999999999999</v>
      </c>
      <c r="T66" s="3" t="s">
        <v>742</v>
      </c>
      <c r="U66" s="3">
        <v>2.3872</v>
      </c>
      <c r="V66" s="7">
        <v>96.97</v>
      </c>
      <c r="W66" s="7">
        <f>U66*V66</f>
        <v>231.486784</v>
      </c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 t="s">
        <v>743</v>
      </c>
      <c r="I67" s="3">
        <v>0.34210000000000002</v>
      </c>
      <c r="J67" s="7">
        <v>524</v>
      </c>
      <c r="K67" s="7">
        <f t="shared" ref="K67:K70" si="18">I67*J67</f>
        <v>179.2604</v>
      </c>
      <c r="L67" s="3"/>
      <c r="M67" s="3"/>
      <c r="N67" s="3" t="s">
        <v>742</v>
      </c>
      <c r="O67" s="3">
        <v>26.758400000000002</v>
      </c>
      <c r="P67" s="7">
        <v>196</v>
      </c>
      <c r="Q67" s="7">
        <f t="shared" ref="Q67:Q75" si="19">O67*P67</f>
        <v>5244.6464000000005</v>
      </c>
      <c r="R67" s="3"/>
      <c r="S67" s="3"/>
      <c r="T67" s="3" t="s">
        <v>743</v>
      </c>
      <c r="U67" s="3">
        <v>4.6399999999999997E-2</v>
      </c>
      <c r="V67" s="7">
        <v>96.97</v>
      </c>
      <c r="W67" s="7">
        <f t="shared" ref="W67:W71" si="20">U67*V67</f>
        <v>4.4994079999999999</v>
      </c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 t="s">
        <v>100</v>
      </c>
      <c r="I68" s="3">
        <v>3.9739</v>
      </c>
      <c r="J68" s="7">
        <v>1159</v>
      </c>
      <c r="K68" s="7">
        <f t="shared" si="18"/>
        <v>4605.7501000000002</v>
      </c>
      <c r="L68" s="3"/>
      <c r="M68" s="3"/>
      <c r="N68" s="3" t="s">
        <v>743</v>
      </c>
      <c r="O68" s="3">
        <v>2.2871000000000001</v>
      </c>
      <c r="P68" s="7">
        <v>196</v>
      </c>
      <c r="Q68" s="7">
        <f t="shared" si="19"/>
        <v>448.27160000000003</v>
      </c>
      <c r="R68" s="3"/>
      <c r="S68" s="3"/>
      <c r="T68" s="3" t="s">
        <v>100</v>
      </c>
      <c r="U68" s="3">
        <v>0.68410000000000004</v>
      </c>
      <c r="V68" s="7">
        <v>96.97</v>
      </c>
      <c r="W68" s="7">
        <f t="shared" si="20"/>
        <v>66.337176999999997</v>
      </c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 t="s">
        <v>165</v>
      </c>
      <c r="I69" s="3">
        <v>2.1840999999999999</v>
      </c>
      <c r="J69" s="7">
        <v>621</v>
      </c>
      <c r="K69" s="7">
        <f t="shared" si="18"/>
        <v>1356.3261</v>
      </c>
      <c r="L69" s="3"/>
      <c r="M69" s="3"/>
      <c r="N69" s="3" t="s">
        <v>100</v>
      </c>
      <c r="O69" s="3">
        <v>15.400499999999999</v>
      </c>
      <c r="P69" s="7">
        <v>196</v>
      </c>
      <c r="Q69" s="7">
        <f t="shared" si="19"/>
        <v>3018.498</v>
      </c>
      <c r="R69" s="3"/>
      <c r="S69" s="3"/>
      <c r="T69" s="3" t="s">
        <v>454</v>
      </c>
      <c r="U69" s="3">
        <v>0.52529999999999999</v>
      </c>
      <c r="V69" s="7">
        <v>96.97</v>
      </c>
      <c r="W69" s="7">
        <f t="shared" si="20"/>
        <v>50.938341000000001</v>
      </c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 t="s">
        <v>166</v>
      </c>
      <c r="I70" s="3">
        <v>1.1496999999999999</v>
      </c>
      <c r="J70" s="7">
        <v>331</v>
      </c>
      <c r="K70" s="7">
        <f t="shared" si="18"/>
        <v>380.55070000000001</v>
      </c>
      <c r="L70" s="3"/>
      <c r="M70" s="3"/>
      <c r="N70" s="3" t="s">
        <v>101</v>
      </c>
      <c r="O70" s="3">
        <v>0.84060000000000001</v>
      </c>
      <c r="P70" s="7">
        <v>196</v>
      </c>
      <c r="Q70" s="7">
        <f t="shared" si="19"/>
        <v>164.7576</v>
      </c>
      <c r="R70" s="3"/>
      <c r="S70" s="3"/>
      <c r="T70" s="3" t="s">
        <v>45</v>
      </c>
      <c r="U70" s="3">
        <v>0.1971</v>
      </c>
      <c r="V70" s="7">
        <v>96.97</v>
      </c>
      <c r="W70" s="7">
        <f t="shared" si="20"/>
        <v>19.112787000000001</v>
      </c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 t="s">
        <v>165</v>
      </c>
      <c r="O71" s="3">
        <v>26.526700000000002</v>
      </c>
      <c r="P71" s="7">
        <v>196</v>
      </c>
      <c r="Q71" s="7">
        <f t="shared" si="19"/>
        <v>5199.2332000000006</v>
      </c>
      <c r="R71" s="3"/>
      <c r="S71" s="3"/>
      <c r="T71" s="3" t="s">
        <v>166</v>
      </c>
      <c r="U71" s="3">
        <v>0.21560000000000001</v>
      </c>
      <c r="V71" s="7">
        <v>96.97</v>
      </c>
      <c r="W71" s="7">
        <f t="shared" si="20"/>
        <v>20.906732000000002</v>
      </c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 t="s">
        <v>550</v>
      </c>
      <c r="O72" s="3">
        <v>15.3178</v>
      </c>
      <c r="P72" s="7">
        <v>196</v>
      </c>
      <c r="Q72" s="7">
        <f t="shared" si="19"/>
        <v>3002.2887999999998</v>
      </c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 t="s">
        <v>454</v>
      </c>
      <c r="O73" s="3">
        <v>12.0854</v>
      </c>
      <c r="P73" s="7">
        <v>196</v>
      </c>
      <c r="Q73" s="7">
        <f t="shared" si="19"/>
        <v>2368.7384000000002</v>
      </c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 t="s">
        <v>45</v>
      </c>
      <c r="O74" s="3">
        <v>4.6092000000000004</v>
      </c>
      <c r="P74" s="7">
        <v>196</v>
      </c>
      <c r="Q74" s="7">
        <f t="shared" si="19"/>
        <v>903.40320000000008</v>
      </c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 t="s">
        <v>166</v>
      </c>
      <c r="O75" s="3">
        <v>0.78539999999999999</v>
      </c>
      <c r="P75" s="7">
        <v>196</v>
      </c>
      <c r="Q75" s="7">
        <f t="shared" si="19"/>
        <v>153.9384</v>
      </c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>
        <f>SUM(I66:I70)</f>
        <v>44.909300000000009</v>
      </c>
      <c r="J76" s="7"/>
      <c r="K76" s="7">
        <f>SUM(K66:K70)</f>
        <v>27089.131300000001</v>
      </c>
      <c r="L76" s="3"/>
      <c r="M76" s="3"/>
      <c r="N76" s="3"/>
      <c r="O76" s="3">
        <f>SUM(O66:O75)</f>
        <v>109.05500000000001</v>
      </c>
      <c r="P76" s="7"/>
      <c r="Q76" s="7">
        <f>SUM(Q66:Q75)</f>
        <v>21374.78</v>
      </c>
      <c r="R76" s="3"/>
      <c r="S76" s="3"/>
      <c r="T76" s="3"/>
      <c r="U76" s="3">
        <f>SUM(U66:U71)</f>
        <v>4.0556999999999999</v>
      </c>
      <c r="V76" s="7"/>
      <c r="W76" s="7">
        <f>SUM(W66:W71)</f>
        <v>393.28122899999994</v>
      </c>
      <c r="X76" s="7"/>
      <c r="Y76" s="7">
        <f>K76+Q76+W76</f>
        <v>48857.192529</v>
      </c>
      <c r="Z76" s="12">
        <v>48900</v>
      </c>
      <c r="AA76" s="12">
        <v>48100</v>
      </c>
      <c r="AB76" s="12">
        <f>Z76-AA76</f>
        <v>800</v>
      </c>
    </row>
    <row r="77" spans="1:28" x14ac:dyDescent="0.25">
      <c r="A77" s="29"/>
      <c r="B77" s="29"/>
      <c r="C77" s="29"/>
      <c r="D77" s="29"/>
      <c r="E77" s="33"/>
      <c r="F77" s="33"/>
      <c r="G77" s="29"/>
      <c r="H77" s="29"/>
      <c r="I77" s="29"/>
      <c r="J77" s="19"/>
      <c r="K77" s="19"/>
      <c r="L77" s="29"/>
      <c r="M77" s="29"/>
      <c r="N77" s="29"/>
      <c r="O77" s="29"/>
      <c r="P77" s="19"/>
      <c r="Q77" s="19"/>
      <c r="R77" s="29"/>
      <c r="S77" s="29"/>
      <c r="T77" s="29"/>
      <c r="U77" s="29"/>
      <c r="V77" s="19"/>
      <c r="W77" s="19"/>
      <c r="X77" s="19"/>
      <c r="Y77" s="19"/>
      <c r="Z77" s="33"/>
      <c r="AA77" s="33"/>
      <c r="AB77" s="33"/>
    </row>
    <row r="78" spans="1:28" x14ac:dyDescent="0.25">
      <c r="A78" s="3" t="s">
        <v>744</v>
      </c>
      <c r="B78" s="3" t="s">
        <v>745</v>
      </c>
      <c r="C78" s="3" t="s">
        <v>156</v>
      </c>
      <c r="D78" s="3">
        <v>155.13</v>
      </c>
      <c r="E78" s="12">
        <v>93400</v>
      </c>
      <c r="F78" s="12"/>
      <c r="G78" s="3">
        <v>99.313000000000002</v>
      </c>
      <c r="H78" s="3" t="s">
        <v>741</v>
      </c>
      <c r="I78" s="3">
        <v>21.8187</v>
      </c>
      <c r="J78" s="7">
        <v>952</v>
      </c>
      <c r="K78" s="7">
        <f>I78*J78</f>
        <v>20771.402399999999</v>
      </c>
      <c r="L78" s="3"/>
      <c r="M78" s="3">
        <v>50.7453</v>
      </c>
      <c r="N78" s="3" t="s">
        <v>741</v>
      </c>
      <c r="O78" s="3">
        <v>2.7570000000000001</v>
      </c>
      <c r="P78" s="7">
        <v>196</v>
      </c>
      <c r="Q78" s="7">
        <f>O78*P78</f>
        <v>540.37200000000007</v>
      </c>
      <c r="R78" s="3"/>
      <c r="S78" s="3">
        <v>5.0716999999999999</v>
      </c>
      <c r="T78" s="3" t="s">
        <v>741</v>
      </c>
      <c r="U78" s="3">
        <v>1.0494000000000001</v>
      </c>
      <c r="V78" s="7">
        <v>96.97</v>
      </c>
      <c r="W78" s="7">
        <f>U78*V78</f>
        <v>101.76031800000001</v>
      </c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 t="s">
        <v>746</v>
      </c>
      <c r="I79" s="3">
        <v>11.085599999999999</v>
      </c>
      <c r="J79" s="7">
        <v>386</v>
      </c>
      <c r="K79" s="7">
        <f t="shared" ref="K79:K85" si="21">I79*J79</f>
        <v>4279.0415999999996</v>
      </c>
      <c r="L79" s="3"/>
      <c r="M79" s="3"/>
      <c r="N79" s="3" t="s">
        <v>746</v>
      </c>
      <c r="O79" s="3">
        <v>1.6415999999999999</v>
      </c>
      <c r="P79" s="7">
        <v>196</v>
      </c>
      <c r="Q79" s="7">
        <f t="shared" ref="Q79:Q84" si="22">O79*P79</f>
        <v>321.75360000000001</v>
      </c>
      <c r="R79" s="3"/>
      <c r="S79" s="3"/>
      <c r="T79" s="3" t="s">
        <v>746</v>
      </c>
      <c r="U79" s="3">
        <v>2.5341</v>
      </c>
      <c r="V79" s="7">
        <v>96.97</v>
      </c>
      <c r="W79" s="7">
        <f t="shared" ref="W79:W81" si="23">U79*V79</f>
        <v>245.73167699999999</v>
      </c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 t="s">
        <v>742</v>
      </c>
      <c r="I80" s="3">
        <v>24.4756</v>
      </c>
      <c r="J80" s="7">
        <v>552</v>
      </c>
      <c r="K80" s="7">
        <f t="shared" si="21"/>
        <v>13510.531199999999</v>
      </c>
      <c r="L80" s="3"/>
      <c r="M80" s="3"/>
      <c r="N80" s="3" t="s">
        <v>742</v>
      </c>
      <c r="O80" s="3">
        <v>30.342500000000001</v>
      </c>
      <c r="P80" s="7">
        <v>196</v>
      </c>
      <c r="Q80" s="7">
        <f t="shared" si="22"/>
        <v>5947.13</v>
      </c>
      <c r="R80" s="3"/>
      <c r="S80" s="3"/>
      <c r="T80" s="3" t="s">
        <v>742</v>
      </c>
      <c r="U80" s="3">
        <v>0.7248</v>
      </c>
      <c r="V80" s="7">
        <v>96.97</v>
      </c>
      <c r="W80" s="7">
        <f t="shared" si="23"/>
        <v>70.283856</v>
      </c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 t="s">
        <v>747</v>
      </c>
      <c r="I81" s="3">
        <v>0.88900000000000001</v>
      </c>
      <c r="J81" s="7">
        <v>400</v>
      </c>
      <c r="K81" s="7">
        <f t="shared" si="21"/>
        <v>355.6</v>
      </c>
      <c r="L81" s="3"/>
      <c r="M81" s="3"/>
      <c r="N81" s="3" t="s">
        <v>100</v>
      </c>
      <c r="O81" s="3">
        <v>9.7550000000000008</v>
      </c>
      <c r="P81" s="7">
        <v>196</v>
      </c>
      <c r="Q81" s="7">
        <f t="shared" si="22"/>
        <v>1911.9800000000002</v>
      </c>
      <c r="R81" s="3"/>
      <c r="S81" s="3"/>
      <c r="T81" s="3" t="s">
        <v>100</v>
      </c>
      <c r="U81" s="3">
        <v>0.76339999999999997</v>
      </c>
      <c r="V81" s="7">
        <v>96.97</v>
      </c>
      <c r="W81" s="7">
        <f t="shared" si="23"/>
        <v>74.026898000000003</v>
      </c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 t="s">
        <v>100</v>
      </c>
      <c r="I82" s="3">
        <v>29.404399999999999</v>
      </c>
      <c r="J82" s="7">
        <v>1159</v>
      </c>
      <c r="K82" s="7">
        <f t="shared" si="21"/>
        <v>34079.6996</v>
      </c>
      <c r="L82" s="3"/>
      <c r="M82" s="3"/>
      <c r="N82" s="3" t="s">
        <v>748</v>
      </c>
      <c r="O82" s="3">
        <v>2.4540000000000002</v>
      </c>
      <c r="P82" s="7">
        <v>196</v>
      </c>
      <c r="Q82" s="7">
        <f t="shared" si="22"/>
        <v>480.98400000000004</v>
      </c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 t="s">
        <v>101</v>
      </c>
      <c r="I83" s="3">
        <v>10.720499999999999</v>
      </c>
      <c r="J83" s="7">
        <v>856</v>
      </c>
      <c r="K83" s="7">
        <f t="shared" si="21"/>
        <v>9176.7479999999996</v>
      </c>
      <c r="L83" s="3"/>
      <c r="M83" s="3"/>
      <c r="N83" s="3" t="s">
        <v>550</v>
      </c>
      <c r="O83" s="3">
        <v>2.8170999999999999</v>
      </c>
      <c r="P83" s="7">
        <v>196</v>
      </c>
      <c r="Q83" s="7">
        <f t="shared" si="22"/>
        <v>552.15160000000003</v>
      </c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 t="s">
        <v>49</v>
      </c>
      <c r="I84" s="3">
        <v>0.30859999999999999</v>
      </c>
      <c r="J84" s="7">
        <v>138</v>
      </c>
      <c r="K84" s="7">
        <f t="shared" si="21"/>
        <v>42.586799999999997</v>
      </c>
      <c r="L84" s="3"/>
      <c r="M84" s="3"/>
      <c r="N84" s="3" t="s">
        <v>49</v>
      </c>
      <c r="O84" s="3">
        <v>0.97809999999999997</v>
      </c>
      <c r="P84" s="7">
        <v>196</v>
      </c>
      <c r="Q84" s="7">
        <f t="shared" si="22"/>
        <v>191.70759999999999</v>
      </c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 t="s">
        <v>149</v>
      </c>
      <c r="I85" s="3">
        <v>0.61060000000000003</v>
      </c>
      <c r="J85" s="7">
        <v>1201</v>
      </c>
      <c r="K85" s="7">
        <f t="shared" si="21"/>
        <v>733.3306</v>
      </c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>
        <f>SUM(I78:I85)</f>
        <v>99.313000000000002</v>
      </c>
      <c r="J86" s="7"/>
      <c r="K86" s="7">
        <f>SUM(K78:K85)</f>
        <v>82948.940200000012</v>
      </c>
      <c r="L86" s="3"/>
      <c r="M86" s="3"/>
      <c r="N86" s="3"/>
      <c r="O86" s="3">
        <f>SUM(O78:O84)</f>
        <v>50.7453</v>
      </c>
      <c r="P86" s="7"/>
      <c r="Q86" s="7">
        <f>SUM(Q78:Q84)</f>
        <v>9946.0787999999993</v>
      </c>
      <c r="R86" s="3"/>
      <c r="S86" s="3"/>
      <c r="T86" s="3"/>
      <c r="U86" s="3">
        <f>SUM(U78:U81)</f>
        <v>5.0716999999999999</v>
      </c>
      <c r="V86" s="7"/>
      <c r="W86" s="7">
        <f>SUM(W78:W81)</f>
        <v>491.80274900000001</v>
      </c>
      <c r="X86" s="7"/>
      <c r="Y86" s="7">
        <f>K86+Q86+W86</f>
        <v>93386.82174900001</v>
      </c>
      <c r="Z86" s="12">
        <v>93400</v>
      </c>
      <c r="AA86" s="12">
        <v>93400</v>
      </c>
      <c r="AB86" s="12">
        <v>0</v>
      </c>
    </row>
    <row r="87" spans="1:28" x14ac:dyDescent="0.25">
      <c r="A87" s="29"/>
      <c r="B87" s="29"/>
      <c r="C87" s="29"/>
      <c r="D87" s="29"/>
      <c r="E87" s="33"/>
      <c r="F87" s="33"/>
      <c r="G87" s="29"/>
      <c r="H87" s="29"/>
      <c r="I87" s="29"/>
      <c r="J87" s="19"/>
      <c r="K87" s="19"/>
      <c r="L87" s="29"/>
      <c r="M87" s="29"/>
      <c r="N87" s="29"/>
      <c r="O87" s="29"/>
      <c r="P87" s="19"/>
      <c r="Q87" s="19"/>
      <c r="R87" s="29"/>
      <c r="S87" s="29"/>
      <c r="T87" s="29"/>
      <c r="U87" s="29"/>
      <c r="V87" s="19"/>
      <c r="W87" s="19"/>
      <c r="X87" s="19"/>
      <c r="Y87" s="19"/>
      <c r="Z87" s="33"/>
      <c r="AA87" s="33"/>
      <c r="AB87" s="33"/>
    </row>
    <row r="88" spans="1:28" x14ac:dyDescent="0.25">
      <c r="A88" s="3" t="s">
        <v>749</v>
      </c>
      <c r="B88" s="3" t="s">
        <v>750</v>
      </c>
      <c r="C88" s="3" t="s">
        <v>156</v>
      </c>
      <c r="D88" s="3">
        <v>160</v>
      </c>
      <c r="E88" s="12">
        <v>24900</v>
      </c>
      <c r="F88" s="12"/>
      <c r="G88" s="3">
        <v>35.232100000000003</v>
      </c>
      <c r="H88" s="3" t="s">
        <v>742</v>
      </c>
      <c r="I88" s="3">
        <v>31.537600000000001</v>
      </c>
      <c r="J88" s="7">
        <v>552</v>
      </c>
      <c r="K88" s="7">
        <f>I88*J88</f>
        <v>17408.7552</v>
      </c>
      <c r="L88" s="3"/>
      <c r="M88" s="3"/>
      <c r="N88" s="3"/>
      <c r="O88" s="3"/>
      <c r="P88" s="7"/>
      <c r="Q88" s="7"/>
      <c r="R88" s="3"/>
      <c r="S88" s="3">
        <v>124.7679</v>
      </c>
      <c r="T88" s="3" t="s">
        <v>741</v>
      </c>
      <c r="U88" s="3">
        <v>19.828199999999999</v>
      </c>
      <c r="V88" s="7">
        <v>96.97</v>
      </c>
      <c r="W88" s="7">
        <f>U88*V88</f>
        <v>1922.740554</v>
      </c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 t="s">
        <v>751</v>
      </c>
      <c r="I89" s="3">
        <v>3.4655</v>
      </c>
      <c r="J89" s="7">
        <v>1284</v>
      </c>
      <c r="K89" s="7">
        <f t="shared" ref="K89:K90" si="24">I89*J89</f>
        <v>4449.7020000000002</v>
      </c>
      <c r="L89" s="3"/>
      <c r="M89" s="3"/>
      <c r="N89" s="3"/>
      <c r="O89" s="3"/>
      <c r="P89" s="7"/>
      <c r="Q89" s="7"/>
      <c r="R89" s="3"/>
      <c r="S89" s="3"/>
      <c r="T89" s="3" t="s">
        <v>742</v>
      </c>
      <c r="U89" s="3">
        <v>95.678100000000001</v>
      </c>
      <c r="V89" s="7">
        <v>96.97</v>
      </c>
      <c r="W89" s="7">
        <f t="shared" ref="W89:W93" si="25">U89*V89</f>
        <v>9277.9053569999996</v>
      </c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 t="s">
        <v>743</v>
      </c>
      <c r="I90" s="3">
        <v>0.22900000000000001</v>
      </c>
      <c r="J90" s="7">
        <v>524</v>
      </c>
      <c r="K90" s="7">
        <f t="shared" si="24"/>
        <v>119.99600000000001</v>
      </c>
      <c r="L90" s="3"/>
      <c r="M90" s="3"/>
      <c r="N90" s="3"/>
      <c r="O90" s="3"/>
      <c r="P90" s="7"/>
      <c r="Q90" s="7"/>
      <c r="R90" s="3"/>
      <c r="S90" s="3"/>
      <c r="T90" s="3" t="s">
        <v>751</v>
      </c>
      <c r="U90" s="3">
        <v>1.1141000000000001</v>
      </c>
      <c r="V90" s="7">
        <v>96.97</v>
      </c>
      <c r="W90" s="7">
        <f t="shared" si="25"/>
        <v>108.034277</v>
      </c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 t="s">
        <v>743</v>
      </c>
      <c r="U91" s="3">
        <v>1.982</v>
      </c>
      <c r="V91" s="7">
        <v>96.97</v>
      </c>
      <c r="W91" s="7">
        <f t="shared" si="25"/>
        <v>192.19453999999999</v>
      </c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 t="s">
        <v>752</v>
      </c>
      <c r="U92" s="3">
        <v>3.7593999999999999</v>
      </c>
      <c r="V92" s="7">
        <v>96.97</v>
      </c>
      <c r="W92" s="7">
        <f t="shared" si="25"/>
        <v>364.54901799999999</v>
      </c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 t="s">
        <v>753</v>
      </c>
      <c r="U93" s="3">
        <v>2.4060999999999999</v>
      </c>
      <c r="V93" s="7">
        <v>96.97</v>
      </c>
      <c r="W93" s="7">
        <f t="shared" si="25"/>
        <v>233.31951699999999</v>
      </c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 t="s">
        <v>145</v>
      </c>
      <c r="B95" s="3"/>
      <c r="C95" s="3"/>
      <c r="D95" s="3"/>
      <c r="E95" s="12"/>
      <c r="F95" s="12"/>
      <c r="G95" s="3"/>
      <c r="H95" s="3"/>
      <c r="I95" s="3">
        <f>SUM(I88:I90)</f>
        <v>35.232100000000003</v>
      </c>
      <c r="J95" s="7"/>
      <c r="K95" s="7">
        <f>SUM(K88:K90)</f>
        <v>21978.4532</v>
      </c>
      <c r="L95" s="3"/>
      <c r="M95" s="3"/>
      <c r="N95" s="3"/>
      <c r="O95" s="3"/>
      <c r="P95" s="7"/>
      <c r="Q95" s="7"/>
      <c r="R95" s="3"/>
      <c r="S95" s="3"/>
      <c r="T95" s="3"/>
      <c r="U95" s="3">
        <f>SUM(U88:U93)</f>
        <v>124.76789999999998</v>
      </c>
      <c r="V95" s="7"/>
      <c r="W95" s="7">
        <f>SUM(W88:W93)</f>
        <v>12098.743263</v>
      </c>
      <c r="X95" s="7"/>
      <c r="Y95" s="7">
        <f>K95+W95</f>
        <v>34077.196463</v>
      </c>
      <c r="Z95" s="12">
        <v>34100</v>
      </c>
      <c r="AA95" s="12">
        <v>24900</v>
      </c>
      <c r="AB95" s="12">
        <f>Z95-AA95</f>
        <v>9200</v>
      </c>
    </row>
    <row r="96" spans="1:28" x14ac:dyDescent="0.25">
      <c r="A96" s="29"/>
      <c r="B96" s="29"/>
      <c r="C96" s="29"/>
      <c r="D96" s="29"/>
      <c r="E96" s="33"/>
      <c r="F96" s="33"/>
      <c r="G96" s="29"/>
      <c r="H96" s="29"/>
      <c r="I96" s="29"/>
      <c r="J96" s="19"/>
      <c r="K96" s="19"/>
      <c r="L96" s="29"/>
      <c r="M96" s="29"/>
      <c r="N96" s="29"/>
      <c r="O96" s="29"/>
      <c r="P96" s="19"/>
      <c r="Q96" s="19"/>
      <c r="R96" s="29"/>
      <c r="S96" s="29"/>
      <c r="T96" s="29"/>
      <c r="U96" s="29"/>
      <c r="V96" s="19"/>
      <c r="W96" s="19"/>
      <c r="X96" s="19"/>
      <c r="Y96" s="19"/>
      <c r="Z96" s="33"/>
      <c r="AA96" s="33"/>
      <c r="AB96" s="33"/>
    </row>
    <row r="97" spans="1:28" x14ac:dyDescent="0.25">
      <c r="A97" s="3" t="s">
        <v>36</v>
      </c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 t="s">
        <v>19</v>
      </c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>
        <f>SUM(AB7:AB95)</f>
        <v>42100</v>
      </c>
    </row>
    <row r="99" spans="1:28" x14ac:dyDescent="0.25">
      <c r="A99" s="3" t="s">
        <v>20</v>
      </c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>
        <f>AB98/2</f>
        <v>21050</v>
      </c>
    </row>
    <row r="100" spans="1:28" x14ac:dyDescent="0.25">
      <c r="A100" s="3" t="s">
        <v>21</v>
      </c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>
        <f>AB99*0.1</f>
        <v>2105</v>
      </c>
    </row>
    <row r="101" spans="1:28" x14ac:dyDescent="0.25">
      <c r="A101" s="3" t="s">
        <v>22</v>
      </c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>
        <f>AB100*0.20578</f>
        <v>433.1669</v>
      </c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 t="s">
        <v>754</v>
      </c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1"/>
      <c r="B184" s="1"/>
      <c r="C184" s="1"/>
      <c r="D184" s="1"/>
      <c r="E184" s="11"/>
      <c r="F184" s="11"/>
      <c r="G184" s="1"/>
      <c r="H184" s="1"/>
      <c r="I184" s="1"/>
      <c r="J184" s="5"/>
      <c r="K184" s="5"/>
      <c r="L184" s="3"/>
      <c r="M184" s="1"/>
      <c r="N184" s="1"/>
      <c r="O184" s="1"/>
      <c r="P184" s="5"/>
      <c r="Q184" s="5"/>
      <c r="R184" s="3"/>
      <c r="S184" s="1"/>
      <c r="T184" s="1"/>
      <c r="U184" s="1"/>
      <c r="V184" s="5"/>
      <c r="W184" s="5"/>
      <c r="X184" s="7"/>
      <c r="Y184" s="5"/>
      <c r="Z184" s="11"/>
      <c r="AA184" s="11"/>
      <c r="AB184" s="11"/>
    </row>
    <row r="185" spans="1:28" x14ac:dyDescent="0.25">
      <c r="A185" s="1"/>
      <c r="B185" s="1"/>
      <c r="C185" s="1"/>
      <c r="D185" s="1"/>
      <c r="E185" s="11"/>
      <c r="F185" s="11"/>
      <c r="G185" s="1"/>
      <c r="H185" s="1"/>
      <c r="I185" s="1"/>
      <c r="J185" s="5"/>
      <c r="K185" s="5"/>
      <c r="L185" s="3"/>
      <c r="M185" s="1"/>
      <c r="N185" s="1"/>
      <c r="O185" s="1"/>
      <c r="P185" s="5"/>
      <c r="Q185" s="5"/>
      <c r="R185" s="3"/>
      <c r="S185" s="1"/>
      <c r="T185" s="1"/>
      <c r="U185" s="1"/>
      <c r="V185" s="5"/>
      <c r="W185" s="5"/>
      <c r="X185" s="7"/>
      <c r="Y185" s="5"/>
      <c r="Z185" s="11"/>
      <c r="AA185" s="11"/>
      <c r="AB185" s="11"/>
    </row>
    <row r="186" spans="1:28" x14ac:dyDescent="0.25">
      <c r="A186" s="1"/>
      <c r="B186" s="1"/>
      <c r="C186" s="1"/>
      <c r="D186" s="1"/>
      <c r="E186" s="11"/>
      <c r="F186" s="11"/>
      <c r="G186" s="1"/>
      <c r="H186" s="1"/>
      <c r="I186" s="1"/>
      <c r="J186" s="5"/>
      <c r="K186" s="5"/>
      <c r="L186" s="3"/>
      <c r="M186" s="1"/>
      <c r="N186" s="1"/>
      <c r="O186" s="1"/>
      <c r="P186" s="5"/>
      <c r="Q186" s="5"/>
      <c r="R186" s="3"/>
      <c r="S186" s="1"/>
      <c r="T186" s="1"/>
      <c r="U186" s="1"/>
      <c r="V186" s="5"/>
      <c r="W186" s="5"/>
      <c r="X186" s="7"/>
      <c r="Y186" s="5"/>
      <c r="Z186" s="11"/>
      <c r="AA186" s="11"/>
      <c r="AB186" s="11"/>
    </row>
    <row r="187" spans="1:28" x14ac:dyDescent="0.25">
      <c r="A187" s="1"/>
      <c r="B187" s="1"/>
      <c r="C187" s="1"/>
      <c r="D187" s="1"/>
      <c r="E187" s="11"/>
      <c r="F187" s="11"/>
      <c r="G187" s="1"/>
      <c r="H187" s="1"/>
      <c r="I187" s="1"/>
      <c r="J187" s="5"/>
      <c r="K187" s="5"/>
      <c r="L187" s="3"/>
      <c r="M187" s="1"/>
      <c r="N187" s="1"/>
      <c r="O187" s="1"/>
      <c r="P187" s="5"/>
      <c r="Q187" s="5"/>
      <c r="R187" s="3"/>
      <c r="S187" s="1"/>
      <c r="T187" s="1"/>
      <c r="U187" s="1"/>
      <c r="V187" s="5"/>
      <c r="W187" s="5"/>
      <c r="X187" s="7"/>
      <c r="Y187" s="5"/>
      <c r="Z187" s="11"/>
      <c r="AA187" s="11"/>
      <c r="AB187" s="11"/>
    </row>
    <row r="188" spans="1:28" x14ac:dyDescent="0.25">
      <c r="A188" s="1"/>
      <c r="B188" s="1"/>
      <c r="C188" s="1"/>
      <c r="D188" s="1"/>
      <c r="E188" s="11"/>
      <c r="F188" s="11"/>
      <c r="G188" s="1"/>
      <c r="H188" s="1"/>
      <c r="I188" s="1"/>
      <c r="J188" s="5"/>
      <c r="K188" s="5"/>
      <c r="L188" s="3"/>
      <c r="M188" s="1"/>
      <c r="N188" s="1"/>
      <c r="O188" s="1"/>
      <c r="P188" s="5"/>
      <c r="Q188" s="5"/>
      <c r="R188" s="3"/>
      <c r="S188" s="1"/>
      <c r="T188" s="1"/>
      <c r="U188" s="1"/>
      <c r="V188" s="5"/>
      <c r="W188" s="5"/>
      <c r="X188" s="7"/>
      <c r="Y188" s="5"/>
      <c r="Z188" s="11"/>
      <c r="AA188" s="11"/>
      <c r="AB188" s="11"/>
    </row>
    <row r="189" spans="1:28" x14ac:dyDescent="0.25">
      <c r="A189" s="1"/>
      <c r="B189" s="1"/>
      <c r="C189" s="1"/>
      <c r="D189" s="1"/>
      <c r="E189" s="11"/>
      <c r="F189" s="11"/>
      <c r="G189" s="1"/>
      <c r="H189" s="1"/>
      <c r="I189" s="1"/>
      <c r="J189" s="5"/>
      <c r="K189" s="5"/>
      <c r="L189" s="3"/>
      <c r="M189" s="1"/>
      <c r="N189" s="1"/>
      <c r="O189" s="1"/>
      <c r="P189" s="5"/>
      <c r="Q189" s="5"/>
      <c r="R189" s="3"/>
      <c r="S189" s="1"/>
      <c r="T189" s="1"/>
      <c r="U189" s="1"/>
      <c r="V189" s="5"/>
      <c r="W189" s="5"/>
      <c r="X189" s="7"/>
      <c r="Y189" s="5"/>
      <c r="Z189" s="11"/>
      <c r="AA189" s="11"/>
      <c r="AB189" s="11"/>
    </row>
    <row r="190" spans="1:28" x14ac:dyDescent="0.25">
      <c r="A190" s="1"/>
      <c r="B190" s="1"/>
      <c r="C190" s="1"/>
      <c r="D190" s="1"/>
      <c r="E190" s="11"/>
      <c r="F190" s="11"/>
      <c r="G190" s="1"/>
      <c r="H190" s="1"/>
      <c r="I190" s="1"/>
      <c r="J190" s="5"/>
      <c r="K190" s="5"/>
      <c r="L190" s="3"/>
      <c r="M190" s="1"/>
      <c r="N190" s="1"/>
      <c r="O190" s="1"/>
      <c r="P190" s="5"/>
      <c r="Q190" s="5"/>
      <c r="R190" s="3"/>
      <c r="S190" s="1"/>
      <c r="T190" s="1"/>
      <c r="U190" s="1"/>
      <c r="V190" s="5"/>
      <c r="W190" s="5"/>
      <c r="X190" s="7"/>
      <c r="Y190" s="5"/>
      <c r="Z190" s="11"/>
      <c r="AA190" s="11"/>
      <c r="AB190" s="11"/>
    </row>
    <row r="191" spans="1:28" x14ac:dyDescent="0.25">
      <c r="A191" s="1"/>
      <c r="B191" s="1"/>
      <c r="C191" s="1"/>
      <c r="D191" s="1"/>
      <c r="E191" s="11"/>
      <c r="F191" s="11"/>
      <c r="G191" s="1"/>
      <c r="H191" s="1"/>
      <c r="I191" s="1"/>
      <c r="J191" s="5"/>
      <c r="K191" s="5"/>
      <c r="L191" s="3"/>
      <c r="M191" s="1"/>
      <c r="N191" s="1"/>
      <c r="O191" s="1"/>
      <c r="P191" s="5"/>
      <c r="Q191" s="5"/>
      <c r="R191" s="3"/>
      <c r="S191" s="1"/>
      <c r="T191" s="1"/>
      <c r="U191" s="1"/>
      <c r="V191" s="5"/>
      <c r="W191" s="5"/>
      <c r="X191" s="7"/>
      <c r="Y191" s="5"/>
      <c r="Z191" s="11"/>
      <c r="AA191" s="11"/>
      <c r="AB191" s="11"/>
    </row>
    <row r="192" spans="1:28" x14ac:dyDescent="0.25">
      <c r="A192" s="1"/>
      <c r="B192" s="1"/>
      <c r="C192" s="1"/>
      <c r="D192" s="1"/>
      <c r="E192" s="11"/>
      <c r="F192" s="11"/>
      <c r="G192" s="1"/>
      <c r="H192" s="1"/>
      <c r="I192" s="1"/>
      <c r="J192" s="5"/>
      <c r="K192" s="5"/>
      <c r="L192" s="3"/>
      <c r="M192" s="1"/>
      <c r="N192" s="1"/>
      <c r="O192" s="1"/>
      <c r="P192" s="5"/>
      <c r="Q192" s="5"/>
      <c r="R192" s="3"/>
      <c r="S192" s="1"/>
      <c r="T192" s="1"/>
      <c r="U192" s="1"/>
      <c r="V192" s="5"/>
      <c r="W192" s="5"/>
      <c r="X192" s="7"/>
      <c r="Y192" s="5"/>
      <c r="Z192" s="11"/>
      <c r="AA192" s="11"/>
      <c r="AB192" s="11"/>
    </row>
    <row r="193" spans="1:28" x14ac:dyDescent="0.25">
      <c r="A193" s="1"/>
      <c r="B193" s="1"/>
      <c r="C193" s="1"/>
      <c r="D193" s="1"/>
      <c r="E193" s="11"/>
      <c r="F193" s="11"/>
      <c r="G193" s="1"/>
      <c r="H193" s="1"/>
      <c r="I193" s="1"/>
      <c r="J193" s="5"/>
      <c r="K193" s="5"/>
      <c r="L193" s="3"/>
      <c r="M193" s="1"/>
      <c r="N193" s="1"/>
      <c r="O193" s="1"/>
      <c r="P193" s="5"/>
      <c r="Q193" s="5"/>
      <c r="R193" s="3"/>
      <c r="S193" s="1"/>
      <c r="T193" s="1"/>
      <c r="U193" s="1"/>
      <c r="V193" s="5"/>
      <c r="W193" s="5"/>
      <c r="X193" s="7"/>
      <c r="Y193" s="5"/>
      <c r="Z193" s="11"/>
      <c r="AA193" s="11"/>
      <c r="AB193" s="11"/>
    </row>
    <row r="194" spans="1:28" x14ac:dyDescent="0.25">
      <c r="A194" s="1"/>
      <c r="B194" s="1"/>
      <c r="C194" s="1"/>
      <c r="D194" s="1"/>
      <c r="E194" s="11"/>
      <c r="F194" s="11"/>
      <c r="G194" s="1"/>
      <c r="H194" s="1"/>
      <c r="I194" s="1"/>
      <c r="J194" s="5"/>
      <c r="K194" s="5"/>
      <c r="L194" s="3"/>
      <c r="M194" s="1"/>
      <c r="N194" s="1"/>
      <c r="O194" s="1"/>
      <c r="P194" s="5"/>
      <c r="Q194" s="5"/>
      <c r="R194" s="3"/>
      <c r="S194" s="1"/>
      <c r="T194" s="1"/>
      <c r="U194" s="1"/>
      <c r="V194" s="5"/>
      <c r="W194" s="5"/>
      <c r="X194" s="7"/>
      <c r="Y194" s="5"/>
      <c r="Z194" s="11"/>
      <c r="AA194" s="11"/>
      <c r="AB194" s="11"/>
    </row>
    <row r="195" spans="1:28" x14ac:dyDescent="0.25">
      <c r="A195" s="1"/>
      <c r="B195" s="1"/>
      <c r="C195" s="1"/>
      <c r="D195" s="1"/>
      <c r="E195" s="11"/>
      <c r="F195" s="11"/>
      <c r="G195" s="1"/>
      <c r="H195" s="1"/>
      <c r="I195" s="1"/>
      <c r="J195" s="5"/>
      <c r="K195" s="5"/>
      <c r="L195" s="3"/>
      <c r="M195" s="1"/>
      <c r="N195" s="1"/>
      <c r="O195" s="1"/>
      <c r="P195" s="5"/>
      <c r="Q195" s="5"/>
      <c r="R195" s="3"/>
      <c r="S195" s="1"/>
      <c r="T195" s="1"/>
      <c r="U195" s="1"/>
      <c r="V195" s="5"/>
      <c r="W195" s="5"/>
      <c r="X195" s="7"/>
      <c r="Y195" s="5"/>
      <c r="Z195" s="11"/>
      <c r="AA195" s="11"/>
      <c r="AB195" s="11"/>
    </row>
    <row r="196" spans="1:28" x14ac:dyDescent="0.25">
      <c r="A196" s="1"/>
      <c r="B196" s="1"/>
      <c r="C196" s="1"/>
      <c r="D196" s="1"/>
      <c r="E196" s="11"/>
      <c r="F196" s="11"/>
      <c r="G196" s="1"/>
      <c r="H196" s="1"/>
      <c r="I196" s="1"/>
      <c r="J196" s="5"/>
      <c r="K196" s="5"/>
      <c r="L196" s="3"/>
      <c r="M196" s="1"/>
      <c r="N196" s="1"/>
      <c r="O196" s="1"/>
      <c r="P196" s="5"/>
      <c r="Q196" s="5"/>
      <c r="R196" s="3"/>
      <c r="S196" s="1"/>
      <c r="T196" s="1"/>
      <c r="U196" s="1"/>
      <c r="V196" s="5"/>
      <c r="W196" s="5"/>
      <c r="X196" s="7"/>
      <c r="Y196" s="5"/>
      <c r="Z196" s="11"/>
      <c r="AA196" s="11"/>
      <c r="AB196" s="11"/>
    </row>
    <row r="197" spans="1:28" x14ac:dyDescent="0.25">
      <c r="A197" s="1"/>
      <c r="B197" s="1"/>
      <c r="C197" s="1"/>
      <c r="D197" s="1"/>
      <c r="E197" s="11"/>
      <c r="F197" s="11"/>
      <c r="G197" s="1"/>
      <c r="H197" s="1"/>
      <c r="I197" s="1"/>
      <c r="J197" s="5"/>
      <c r="K197" s="5"/>
      <c r="L197" s="3"/>
      <c r="M197" s="1"/>
      <c r="N197" s="1"/>
      <c r="O197" s="1"/>
      <c r="P197" s="5"/>
      <c r="Q197" s="5"/>
      <c r="R197" s="3"/>
      <c r="S197" s="1"/>
      <c r="T197" s="1"/>
      <c r="U197" s="1"/>
      <c r="V197" s="5"/>
      <c r="W197" s="5"/>
      <c r="X197" s="7"/>
      <c r="Y197" s="5"/>
      <c r="Z197" s="11"/>
      <c r="AA197" s="11"/>
      <c r="AB197" s="11"/>
    </row>
    <row r="198" spans="1:28" x14ac:dyDescent="0.25">
      <c r="A198" s="1"/>
      <c r="B198" s="1"/>
      <c r="C198" s="1"/>
      <c r="D198" s="1"/>
      <c r="E198" s="11"/>
      <c r="F198" s="11"/>
      <c r="G198" s="1"/>
      <c r="H198" s="1"/>
      <c r="I198" s="1"/>
      <c r="J198" s="5"/>
      <c r="K198" s="5"/>
      <c r="L198" s="3"/>
      <c r="M198" s="1"/>
      <c r="N198" s="1"/>
      <c r="O198" s="1"/>
      <c r="P198" s="5"/>
      <c r="Q198" s="5"/>
      <c r="R198" s="3"/>
      <c r="S198" s="1"/>
      <c r="T198" s="1"/>
      <c r="U198" s="1"/>
      <c r="V198" s="5"/>
      <c r="W198" s="5"/>
      <c r="X198" s="7"/>
      <c r="Y198" s="5"/>
      <c r="Z198" s="11"/>
      <c r="AA198" s="11"/>
      <c r="AB198" s="11"/>
    </row>
    <row r="199" spans="1:28" x14ac:dyDescent="0.25">
      <c r="A199" s="1"/>
      <c r="B199" s="1"/>
      <c r="C199" s="1"/>
      <c r="D199" s="1"/>
      <c r="E199" s="11"/>
      <c r="F199" s="11"/>
      <c r="G199" s="1"/>
      <c r="H199" s="1"/>
      <c r="I199" s="1"/>
      <c r="J199" s="5"/>
      <c r="K199" s="5"/>
      <c r="L199" s="3"/>
      <c r="M199" s="1"/>
      <c r="N199" s="1"/>
      <c r="O199" s="1"/>
      <c r="P199" s="5"/>
      <c r="Q199" s="5"/>
      <c r="R199" s="3"/>
      <c r="S199" s="1"/>
      <c r="T199" s="1"/>
      <c r="U199" s="1"/>
      <c r="V199" s="5"/>
      <c r="W199" s="5"/>
      <c r="X199" s="7"/>
      <c r="Y199" s="5"/>
      <c r="Z199" s="11"/>
      <c r="AA199" s="11"/>
      <c r="AB199" s="11"/>
    </row>
    <row r="200" spans="1:28" x14ac:dyDescent="0.25">
      <c r="A200" s="1"/>
      <c r="B200" s="1"/>
      <c r="C200" s="1"/>
      <c r="D200" s="1"/>
      <c r="E200" s="11"/>
      <c r="F200" s="11"/>
      <c r="G200" s="1"/>
      <c r="H200" s="1"/>
      <c r="I200" s="1"/>
      <c r="J200" s="5"/>
      <c r="K200" s="5"/>
      <c r="L200" s="3"/>
      <c r="M200" s="1"/>
      <c r="N200" s="1"/>
      <c r="O200" s="1"/>
      <c r="P200" s="5"/>
      <c r="Q200" s="5"/>
      <c r="R200" s="3"/>
      <c r="S200" s="1"/>
      <c r="T200" s="1"/>
      <c r="U200" s="1"/>
      <c r="V200" s="5"/>
      <c r="W200" s="5"/>
      <c r="X200" s="7"/>
      <c r="Y200" s="5"/>
      <c r="Z200" s="11"/>
      <c r="AA200" s="11"/>
      <c r="AB200" s="11"/>
    </row>
    <row r="201" spans="1:28" x14ac:dyDescent="0.25">
      <c r="A201" s="1"/>
      <c r="B201" s="1"/>
      <c r="C201" s="1"/>
      <c r="D201" s="1"/>
      <c r="E201" s="11"/>
      <c r="F201" s="11"/>
      <c r="G201" s="1"/>
      <c r="H201" s="1"/>
      <c r="I201" s="1"/>
      <c r="J201" s="5"/>
      <c r="K201" s="5"/>
      <c r="L201" s="3"/>
      <c r="M201" s="1"/>
      <c r="N201" s="1"/>
      <c r="O201" s="1"/>
      <c r="P201" s="5"/>
      <c r="Q201" s="5"/>
      <c r="R201" s="3"/>
      <c r="S201" s="1"/>
      <c r="T201" s="1"/>
      <c r="U201" s="1"/>
      <c r="V201" s="5"/>
      <c r="W201" s="5"/>
      <c r="X201" s="7"/>
      <c r="Y201" s="5"/>
      <c r="Z201" s="11"/>
      <c r="AA201" s="11"/>
      <c r="AB201" s="11"/>
    </row>
    <row r="202" spans="1:28" x14ac:dyDescent="0.25">
      <c r="A202" s="1"/>
      <c r="B202" s="1"/>
      <c r="C202" s="1"/>
      <c r="D202" s="1"/>
      <c r="E202" s="11"/>
      <c r="F202" s="11"/>
      <c r="G202" s="1"/>
      <c r="H202" s="1"/>
      <c r="I202" s="1"/>
      <c r="J202" s="5"/>
      <c r="K202" s="5"/>
      <c r="L202" s="3"/>
      <c r="M202" s="1"/>
      <c r="N202" s="1"/>
      <c r="O202" s="1"/>
      <c r="P202" s="5"/>
      <c r="Q202" s="5"/>
      <c r="R202" s="3"/>
      <c r="S202" s="1"/>
      <c r="T202" s="1"/>
      <c r="U202" s="1"/>
      <c r="V202" s="5"/>
      <c r="W202" s="5"/>
      <c r="X202" s="7"/>
      <c r="Y202" s="5"/>
      <c r="Z202" s="11"/>
      <c r="AA202" s="11"/>
      <c r="AB20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569B5-2E57-41BB-9F12-5A32895751A1}">
  <dimension ref="A1:AC169"/>
  <sheetViews>
    <sheetView workbookViewId="0">
      <selection activeCell="M26" sqref="M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755</v>
      </c>
      <c r="B1" s="1"/>
      <c r="C1" s="1"/>
      <c r="D1" s="56">
        <v>2022</v>
      </c>
      <c r="E1" s="57"/>
      <c r="F1" s="11"/>
      <c r="G1" s="61" t="s">
        <v>14</v>
      </c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756</v>
      </c>
      <c r="B3" s="3" t="s">
        <v>757</v>
      </c>
      <c r="C3" s="3" t="s">
        <v>489</v>
      </c>
      <c r="D3" s="3">
        <v>160</v>
      </c>
      <c r="E3" s="12">
        <v>102000</v>
      </c>
      <c r="F3" s="12"/>
      <c r="G3" s="3">
        <v>124.9314</v>
      </c>
      <c r="H3" s="3" t="s">
        <v>157</v>
      </c>
      <c r="I3" s="3">
        <v>30.672899999999998</v>
      </c>
      <c r="J3" s="7">
        <v>925</v>
      </c>
      <c r="K3" s="7">
        <f>I3*J3</f>
        <v>28372.432499999999</v>
      </c>
      <c r="L3" s="3"/>
      <c r="M3" s="3"/>
      <c r="N3" s="3"/>
      <c r="O3" s="3"/>
      <c r="P3" s="7"/>
      <c r="Q3" s="7"/>
      <c r="R3" s="3"/>
      <c r="S3" s="3">
        <v>35.068600000000004</v>
      </c>
      <c r="T3" s="3" t="s">
        <v>157</v>
      </c>
      <c r="U3" s="3">
        <v>13.8416</v>
      </c>
      <c r="V3" s="7">
        <v>96.97</v>
      </c>
      <c r="W3" s="7">
        <f>U3*V3</f>
        <v>1342.2199519999999</v>
      </c>
      <c r="X3" s="7"/>
      <c r="Y3" s="7"/>
      <c r="Z3" s="12"/>
      <c r="AA3" s="12"/>
      <c r="AB3" s="12"/>
      <c r="AC3" s="4"/>
    </row>
    <row r="4" spans="1:29" x14ac:dyDescent="0.25">
      <c r="A4" s="3"/>
      <c r="B4" s="3"/>
      <c r="C4" s="3"/>
      <c r="D4" s="3"/>
      <c r="E4" s="12"/>
      <c r="F4" s="12"/>
      <c r="G4" s="3"/>
      <c r="H4" s="3" t="s">
        <v>18</v>
      </c>
      <c r="I4" s="3">
        <v>33.417900000000003</v>
      </c>
      <c r="J4" s="7">
        <v>1201</v>
      </c>
      <c r="K4" s="7">
        <f t="shared" ref="K4:K8" si="0">I4*J4</f>
        <v>40134.897900000004</v>
      </c>
      <c r="L4" s="3"/>
      <c r="M4" s="3"/>
      <c r="N4" s="3"/>
      <c r="O4" s="3"/>
      <c r="P4" s="7"/>
      <c r="Q4" s="7"/>
      <c r="R4" s="3"/>
      <c r="S4" s="3"/>
      <c r="T4" s="3" t="s">
        <v>18</v>
      </c>
      <c r="U4" s="14">
        <v>0.44400000000000001</v>
      </c>
      <c r="V4" s="7">
        <v>96.97</v>
      </c>
      <c r="W4" s="7">
        <f t="shared" ref="W4:W7" si="1">U4*V4</f>
        <v>43.054679999999998</v>
      </c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3" t="s">
        <v>106</v>
      </c>
      <c r="I5" s="3">
        <v>5.8287000000000004</v>
      </c>
      <c r="J5" s="7">
        <v>704</v>
      </c>
      <c r="K5" s="7">
        <f t="shared" si="0"/>
        <v>4103.4048000000003</v>
      </c>
      <c r="L5" s="3"/>
      <c r="M5" s="3"/>
      <c r="N5" s="3"/>
      <c r="O5" s="3"/>
      <c r="P5" s="7"/>
      <c r="Q5" s="7"/>
      <c r="R5" s="3"/>
      <c r="S5" s="3"/>
      <c r="T5" s="3" t="s">
        <v>106</v>
      </c>
      <c r="U5" s="14">
        <v>11.765000000000001</v>
      </c>
      <c r="V5" s="7">
        <v>96.97</v>
      </c>
      <c r="W5" s="7">
        <f t="shared" si="1"/>
        <v>1140.85205</v>
      </c>
      <c r="X5" s="7"/>
      <c r="Y5" s="7"/>
      <c r="Z5" s="12"/>
      <c r="AA5" s="12"/>
      <c r="AB5" s="12"/>
      <c r="AC5" s="4"/>
    </row>
    <row r="6" spans="1:29" x14ac:dyDescent="0.25">
      <c r="A6" s="3"/>
      <c r="B6" s="3"/>
      <c r="C6" s="3"/>
      <c r="D6" s="3"/>
      <c r="E6" s="12"/>
      <c r="F6" s="12"/>
      <c r="G6" s="3"/>
      <c r="H6" s="3" t="s">
        <v>16</v>
      </c>
      <c r="I6" s="3">
        <v>1.2057</v>
      </c>
      <c r="J6" s="7">
        <v>1118</v>
      </c>
      <c r="K6" s="7">
        <f t="shared" si="0"/>
        <v>1347.9726000000001</v>
      </c>
      <c r="L6" s="3"/>
      <c r="M6" s="3"/>
      <c r="N6" s="3"/>
      <c r="O6" s="3"/>
      <c r="P6" s="7"/>
      <c r="Q6" s="7"/>
      <c r="R6" s="3"/>
      <c r="S6" s="3"/>
      <c r="T6" s="3" t="s">
        <v>16</v>
      </c>
      <c r="U6" s="14">
        <v>9.4299999999999995E-2</v>
      </c>
      <c r="V6" s="7">
        <v>96.97</v>
      </c>
      <c r="W6" s="7">
        <f t="shared" si="1"/>
        <v>9.1442709999999998</v>
      </c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 t="s">
        <v>17</v>
      </c>
      <c r="I7" s="3">
        <v>0.30690000000000001</v>
      </c>
      <c r="J7" s="7">
        <v>842</v>
      </c>
      <c r="K7" s="7">
        <f t="shared" si="0"/>
        <v>258.40980000000002</v>
      </c>
      <c r="L7" s="3"/>
      <c r="M7" s="3"/>
      <c r="N7" s="3"/>
      <c r="O7" s="3"/>
      <c r="P7" s="7"/>
      <c r="Q7" s="7"/>
      <c r="R7" s="3"/>
      <c r="S7" s="3"/>
      <c r="T7" s="3" t="s">
        <v>115</v>
      </c>
      <c r="U7" s="3">
        <v>8.9237000000000002</v>
      </c>
      <c r="V7" s="7">
        <v>96.97</v>
      </c>
      <c r="W7" s="7">
        <f t="shared" si="1"/>
        <v>865.33118899999999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 t="s">
        <v>115</v>
      </c>
      <c r="I8" s="3">
        <v>53.499299999999998</v>
      </c>
      <c r="J8" s="7">
        <v>980</v>
      </c>
      <c r="K8" s="7">
        <f t="shared" si="0"/>
        <v>52429.313999999998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124.9314</v>
      </c>
      <c r="J9" s="7"/>
      <c r="K9" s="7">
        <f>SUM(K3:K8)</f>
        <v>126646.4316</v>
      </c>
      <c r="L9" s="3"/>
      <c r="M9" s="3"/>
      <c r="N9" s="3"/>
      <c r="O9" s="3"/>
      <c r="P9" s="7"/>
      <c r="Q9" s="7"/>
      <c r="R9" s="3"/>
      <c r="S9" s="3"/>
      <c r="T9" s="3"/>
      <c r="U9" s="3">
        <f>SUM(U3:U7)</f>
        <v>35.068600000000004</v>
      </c>
      <c r="V9" s="7"/>
      <c r="W9" s="7">
        <f>SUM(W3:W7)</f>
        <v>3400.6021420000002</v>
      </c>
      <c r="X9" s="7"/>
      <c r="Y9" s="7">
        <f>K9+W9</f>
        <v>130047.033742</v>
      </c>
      <c r="Z9" s="12">
        <v>130000</v>
      </c>
      <c r="AA9" s="12">
        <v>102000</v>
      </c>
      <c r="AB9" s="12">
        <f>Z9-AA9</f>
        <v>28000</v>
      </c>
      <c r="AC9" s="4"/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  <c r="AC10" s="4"/>
    </row>
    <row r="11" spans="1:29" x14ac:dyDescent="0.25">
      <c r="A11" s="3" t="s">
        <v>758</v>
      </c>
      <c r="B11" s="3" t="s">
        <v>759</v>
      </c>
      <c r="C11" s="3" t="s">
        <v>489</v>
      </c>
      <c r="D11" s="3">
        <v>160</v>
      </c>
      <c r="E11" s="12">
        <v>130800</v>
      </c>
      <c r="F11" s="12"/>
      <c r="G11" s="3">
        <v>133.68049999999999</v>
      </c>
      <c r="H11" s="3" t="s">
        <v>157</v>
      </c>
      <c r="I11" s="3">
        <v>15.0113</v>
      </c>
      <c r="J11" s="7">
        <v>925</v>
      </c>
      <c r="K11" s="7">
        <f>I11*J11</f>
        <v>13885.452499999999</v>
      </c>
      <c r="L11" s="3"/>
      <c r="M11" s="3">
        <v>7.6418999999999997</v>
      </c>
      <c r="N11" s="3" t="s">
        <v>18</v>
      </c>
      <c r="O11" s="3">
        <v>2.2343999999999999</v>
      </c>
      <c r="P11" s="7">
        <v>196</v>
      </c>
      <c r="Q11" s="7">
        <f>O11*P11</f>
        <v>437.94239999999996</v>
      </c>
      <c r="R11" s="3"/>
      <c r="S11" s="3">
        <v>18.677600000000002</v>
      </c>
      <c r="T11" s="3" t="s">
        <v>157</v>
      </c>
      <c r="U11" s="3">
        <v>3.2759</v>
      </c>
      <c r="V11" s="7">
        <v>96.97</v>
      </c>
      <c r="W11" s="7">
        <f>U11*V11</f>
        <v>317.66402299999999</v>
      </c>
      <c r="X11" s="7"/>
      <c r="Y11" s="7"/>
      <c r="Z11" s="12"/>
      <c r="AA11" s="12"/>
      <c r="AB11" s="12"/>
      <c r="AC11" s="4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18</v>
      </c>
      <c r="I12" s="3">
        <v>35.605400000000003</v>
      </c>
      <c r="J12" s="7">
        <v>1201</v>
      </c>
      <c r="K12" s="7">
        <f t="shared" ref="K12:K16" si="2">I12*J12</f>
        <v>42762.085400000004</v>
      </c>
      <c r="L12" s="3"/>
      <c r="M12" s="3"/>
      <c r="N12" s="3" t="s">
        <v>106</v>
      </c>
      <c r="O12" s="3">
        <v>5.4074999999999998</v>
      </c>
      <c r="P12" s="7">
        <v>196</v>
      </c>
      <c r="Q12" s="7">
        <f>O12*P12</f>
        <v>1059.8699999999999</v>
      </c>
      <c r="R12" s="3"/>
      <c r="S12" s="3"/>
      <c r="T12" s="3" t="s">
        <v>18</v>
      </c>
      <c r="U12" s="3">
        <v>11.6768</v>
      </c>
      <c r="V12" s="7">
        <v>96.97</v>
      </c>
      <c r="W12" s="7">
        <f t="shared" ref="W12:W14" si="3">U12*V12</f>
        <v>1132.2992959999999</v>
      </c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106</v>
      </c>
      <c r="I13" s="3">
        <v>1.5908</v>
      </c>
      <c r="J13" s="7">
        <v>704</v>
      </c>
      <c r="K13" s="7">
        <f t="shared" si="2"/>
        <v>1119.9232</v>
      </c>
      <c r="L13" s="3"/>
      <c r="M13" s="3"/>
      <c r="N13" s="3"/>
      <c r="O13" s="3"/>
      <c r="P13" s="7"/>
      <c r="Q13" s="7"/>
      <c r="R13" s="3"/>
      <c r="S13" s="3"/>
      <c r="T13" s="3" t="s">
        <v>106</v>
      </c>
      <c r="U13" s="3">
        <v>2.4843999999999999</v>
      </c>
      <c r="V13" s="7">
        <v>96.97</v>
      </c>
      <c r="W13" s="7">
        <f t="shared" si="3"/>
        <v>240.91226799999998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161</v>
      </c>
      <c r="I14" s="3">
        <v>2.8400000000000002E-2</v>
      </c>
      <c r="J14" s="7">
        <v>1228</v>
      </c>
      <c r="K14" s="7">
        <f t="shared" si="2"/>
        <v>34.8752</v>
      </c>
      <c r="L14" s="3"/>
      <c r="M14" s="3"/>
      <c r="N14" s="3"/>
      <c r="O14" s="3"/>
      <c r="P14" s="7"/>
      <c r="Q14" s="7"/>
      <c r="R14" s="3"/>
      <c r="S14" s="3"/>
      <c r="T14" s="3" t="s">
        <v>16</v>
      </c>
      <c r="U14" s="3">
        <v>1.2404999999999999</v>
      </c>
      <c r="V14" s="7">
        <v>96.97</v>
      </c>
      <c r="W14" s="7">
        <f t="shared" si="3"/>
        <v>120.29128499999999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16</v>
      </c>
      <c r="I15" s="3">
        <v>64.048000000000002</v>
      </c>
      <c r="J15" s="7">
        <v>1118</v>
      </c>
      <c r="K15" s="7">
        <f t="shared" si="2"/>
        <v>71605.664000000004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115</v>
      </c>
      <c r="I16" s="3">
        <v>17.396599999999999</v>
      </c>
      <c r="J16" s="7">
        <v>980</v>
      </c>
      <c r="K16" s="7">
        <f t="shared" si="2"/>
        <v>17048.667999999998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>
        <f>SUM(I11:I16)</f>
        <v>133.68049999999999</v>
      </c>
      <c r="J17" s="7"/>
      <c r="K17" s="7">
        <f>SUM(K11:K16)</f>
        <v>146456.66830000002</v>
      </c>
      <c r="L17" s="3"/>
      <c r="M17" s="3"/>
      <c r="N17" s="3"/>
      <c r="O17" s="3">
        <f>O11+O12</f>
        <v>7.6418999999999997</v>
      </c>
      <c r="P17" s="7"/>
      <c r="Q17" s="7">
        <f>Q11+Q12</f>
        <v>1497.8123999999998</v>
      </c>
      <c r="R17" s="3"/>
      <c r="S17" s="3"/>
      <c r="T17" s="3"/>
      <c r="U17" s="3">
        <f>SUM(U11:U14)</f>
        <v>18.677600000000002</v>
      </c>
      <c r="V17" s="7"/>
      <c r="W17" s="7">
        <f>SUM(W11:W14)</f>
        <v>1811.166872</v>
      </c>
      <c r="X17" s="7"/>
      <c r="Y17" s="7">
        <f>K17+Q17+W17</f>
        <v>149765.64757200002</v>
      </c>
      <c r="Z17" s="12">
        <v>149800</v>
      </c>
      <c r="AA17" s="12">
        <v>130800</v>
      </c>
      <c r="AB17" s="12">
        <f>Z17-AA17</f>
        <v>19000</v>
      </c>
    </row>
    <row r="18" spans="1:28" x14ac:dyDescent="0.25">
      <c r="A18" s="29"/>
      <c r="B18" s="29"/>
      <c r="C18" s="29"/>
      <c r="D18" s="29"/>
      <c r="E18" s="33"/>
      <c r="F18" s="33"/>
      <c r="G18" s="29"/>
      <c r="H18" s="29"/>
      <c r="I18" s="29"/>
      <c r="J18" s="19"/>
      <c r="K18" s="19"/>
      <c r="L18" s="29"/>
      <c r="M18" s="29"/>
      <c r="N18" s="29"/>
      <c r="O18" s="29"/>
      <c r="P18" s="19"/>
      <c r="Q18" s="19"/>
      <c r="R18" s="29"/>
      <c r="S18" s="29"/>
      <c r="T18" s="29"/>
      <c r="U18" s="29"/>
      <c r="V18" s="19"/>
      <c r="W18" s="19"/>
      <c r="X18" s="19"/>
      <c r="Y18" s="19"/>
      <c r="Z18" s="33"/>
      <c r="AA18" s="33"/>
      <c r="AB18" s="33"/>
    </row>
    <row r="19" spans="1:28" x14ac:dyDescent="0.25">
      <c r="A19" s="3" t="s">
        <v>36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 t="s">
        <v>19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f>AB9+AB17</f>
        <v>47000</v>
      </c>
    </row>
    <row r="21" spans="1:28" x14ac:dyDescent="0.25">
      <c r="A21" s="3" t="s">
        <v>20</v>
      </c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>
        <f>AB20/2</f>
        <v>23500</v>
      </c>
    </row>
    <row r="22" spans="1:28" x14ac:dyDescent="0.25">
      <c r="A22" s="3" t="s">
        <v>21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>
        <f>AB21*0.1</f>
        <v>2350</v>
      </c>
    </row>
    <row r="23" spans="1:28" x14ac:dyDescent="0.25">
      <c r="A23" s="3" t="s">
        <v>22</v>
      </c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>
        <f>AB22*0.23056</f>
        <v>541.81599999999992</v>
      </c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3341D-5170-45FF-BB9D-43FE41DA3BF3}">
  <dimension ref="A1:AC166"/>
  <sheetViews>
    <sheetView workbookViewId="0">
      <selection activeCell="G20" sqref="G20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760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761</v>
      </c>
      <c r="B3" s="3" t="s">
        <v>762</v>
      </c>
      <c r="C3" s="3" t="s">
        <v>131</v>
      </c>
      <c r="D3" s="3">
        <v>160</v>
      </c>
      <c r="E3" s="12">
        <v>182100</v>
      </c>
      <c r="F3" s="12"/>
      <c r="G3" s="3">
        <v>147.0994</v>
      </c>
      <c r="H3" s="3" t="s">
        <v>93</v>
      </c>
      <c r="I3" s="3">
        <v>100.35680000000001</v>
      </c>
      <c r="J3" s="7">
        <v>1201</v>
      </c>
      <c r="K3" s="7">
        <f>I3*J3</f>
        <v>120528.51680000001</v>
      </c>
      <c r="L3" s="3"/>
      <c r="M3" s="3"/>
      <c r="N3" s="3"/>
      <c r="O3" s="3"/>
      <c r="P3" s="7"/>
      <c r="Q3" s="7"/>
      <c r="R3" s="3"/>
      <c r="S3" s="3">
        <v>12.900600000000001</v>
      </c>
      <c r="T3" s="3" t="s">
        <v>93</v>
      </c>
      <c r="U3" s="3">
        <v>1.5435000000000001</v>
      </c>
      <c r="V3" s="7">
        <v>96.97</v>
      </c>
      <c r="W3" s="7">
        <f>U3*V3</f>
        <v>149.67319500000002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18.818200000000001</v>
      </c>
      <c r="J4" s="7">
        <v>897</v>
      </c>
      <c r="K4" s="7">
        <f t="shared" ref="K4:K8" si="0">I4*J4</f>
        <v>16879.9254</v>
      </c>
      <c r="L4" s="3"/>
      <c r="M4" s="3"/>
      <c r="N4" s="3"/>
      <c r="O4" s="3"/>
      <c r="P4" s="7"/>
      <c r="Q4" s="7"/>
      <c r="R4" s="3"/>
      <c r="S4" s="3"/>
      <c r="T4" s="3" t="s">
        <v>95</v>
      </c>
      <c r="U4" s="14">
        <v>7.327</v>
      </c>
      <c r="V4" s="7">
        <v>96.97</v>
      </c>
      <c r="W4" s="7">
        <f t="shared" ref="W4:W6" si="1">U4*V4</f>
        <v>710.49919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95</v>
      </c>
      <c r="I5" s="3">
        <v>4.8746</v>
      </c>
      <c r="J5" s="7">
        <v>704</v>
      </c>
      <c r="K5" s="7">
        <f t="shared" si="0"/>
        <v>3431.7184000000002</v>
      </c>
      <c r="L5" s="3"/>
      <c r="M5" s="3"/>
      <c r="N5" s="3"/>
      <c r="O5" s="3"/>
      <c r="P5" s="7"/>
      <c r="Q5" s="7"/>
      <c r="R5" s="3"/>
      <c r="S5" s="3"/>
      <c r="T5" s="3" t="s">
        <v>96</v>
      </c>
      <c r="U5" s="14">
        <v>0.41320000000000001</v>
      </c>
      <c r="V5" s="7">
        <v>96.97</v>
      </c>
      <c r="W5" s="7">
        <f t="shared" si="1"/>
        <v>40.068004000000002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122</v>
      </c>
      <c r="I6" s="3">
        <v>7.9977999999999998</v>
      </c>
      <c r="J6" s="7">
        <v>1325</v>
      </c>
      <c r="K6" s="7">
        <f t="shared" si="0"/>
        <v>10597.084999999999</v>
      </c>
      <c r="L6" s="3"/>
      <c r="M6" s="3"/>
      <c r="N6" s="3"/>
      <c r="O6" s="3"/>
      <c r="P6" s="7"/>
      <c r="Q6" s="7"/>
      <c r="R6" s="3"/>
      <c r="S6" s="3"/>
      <c r="T6" s="3" t="s">
        <v>63</v>
      </c>
      <c r="U6" s="14">
        <v>3.6168999999999998</v>
      </c>
      <c r="V6" s="7">
        <v>96.97</v>
      </c>
      <c r="W6" s="7">
        <f t="shared" si="1"/>
        <v>350.73079299999995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13.096399999999999</v>
      </c>
      <c r="J7" s="7">
        <v>1077</v>
      </c>
      <c r="K7" s="7">
        <f t="shared" si="0"/>
        <v>14104.8228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63</v>
      </c>
      <c r="I8" s="3">
        <v>1.9556</v>
      </c>
      <c r="J8" s="7">
        <v>386</v>
      </c>
      <c r="K8" s="7">
        <f t="shared" si="0"/>
        <v>754.86159999999995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147.0994</v>
      </c>
      <c r="J9" s="7"/>
      <c r="K9" s="7">
        <f>SUM(K3:K8)</f>
        <v>166296.93000000002</v>
      </c>
      <c r="L9" s="3"/>
      <c r="M9" s="3"/>
      <c r="N9" s="3"/>
      <c r="O9" s="3"/>
      <c r="P9" s="7"/>
      <c r="Q9" s="7"/>
      <c r="R9" s="3"/>
      <c r="S9" s="3"/>
      <c r="T9" s="3"/>
      <c r="U9" s="3">
        <f>SUM(U3:U6)</f>
        <v>12.900599999999999</v>
      </c>
      <c r="V9" s="7"/>
      <c r="W9" s="7">
        <f>SUM(W3:W6)</f>
        <v>1250.971182</v>
      </c>
      <c r="X9" s="7"/>
      <c r="Y9" s="7">
        <f>K9+W9</f>
        <v>167547.90118200003</v>
      </c>
      <c r="Z9" s="12">
        <v>167500</v>
      </c>
      <c r="AA9" s="12">
        <v>182100</v>
      </c>
      <c r="AB9" s="12">
        <f>Z9-AA9</f>
        <v>-14600</v>
      </c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9" x14ac:dyDescent="0.25">
      <c r="A11" s="3" t="s">
        <v>36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 t="s">
        <v>19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v>-14600</v>
      </c>
    </row>
    <row r="13" spans="1:29" x14ac:dyDescent="0.25">
      <c r="A13" s="3" t="s">
        <v>20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f>AB12/2</f>
        <v>-7300</v>
      </c>
    </row>
    <row r="14" spans="1:29" x14ac:dyDescent="0.25">
      <c r="A14" s="3" t="s">
        <v>21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AB13*0.1</f>
        <v>-730</v>
      </c>
    </row>
    <row r="15" spans="1:29" x14ac:dyDescent="0.25">
      <c r="A15" s="3" t="s">
        <v>22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f>AB14*0.2012</f>
        <v>-146.876</v>
      </c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1"/>
      <c r="B133" s="1"/>
      <c r="C133" s="1"/>
      <c r="D133" s="1"/>
      <c r="E133" s="11"/>
      <c r="F133" s="11"/>
      <c r="G133" s="1"/>
      <c r="H133" s="1"/>
      <c r="I133" s="1"/>
      <c r="J133" s="5"/>
      <c r="K133" s="5"/>
      <c r="L133" s="3"/>
      <c r="M133" s="1"/>
      <c r="N133" s="1"/>
      <c r="O133" s="1"/>
      <c r="P133" s="5"/>
      <c r="Q133" s="5"/>
      <c r="R133" s="3"/>
      <c r="S133" s="1"/>
      <c r="T133" s="1"/>
      <c r="U133" s="1"/>
      <c r="V133" s="5"/>
      <c r="W133" s="5"/>
      <c r="X133" s="7"/>
      <c r="Y133" s="5"/>
      <c r="Z133" s="11"/>
      <c r="AA133" s="11"/>
      <c r="AB133" s="11"/>
    </row>
    <row r="134" spans="1:28" x14ac:dyDescent="0.25">
      <c r="A134" s="1"/>
      <c r="B134" s="1"/>
      <c r="C134" s="1"/>
      <c r="D134" s="1"/>
      <c r="E134" s="11"/>
      <c r="F134" s="11"/>
      <c r="G134" s="1"/>
      <c r="H134" s="1"/>
      <c r="I134" s="1"/>
      <c r="J134" s="5"/>
      <c r="K134" s="5"/>
      <c r="L134" s="3"/>
      <c r="M134" s="1"/>
      <c r="N134" s="1"/>
      <c r="O134" s="1"/>
      <c r="P134" s="5"/>
      <c r="Q134" s="5"/>
      <c r="R134" s="3"/>
      <c r="S134" s="1"/>
      <c r="T134" s="1"/>
      <c r="U134" s="1"/>
      <c r="V134" s="5"/>
      <c r="W134" s="5"/>
      <c r="X134" s="7"/>
      <c r="Y134" s="5"/>
      <c r="Z134" s="11"/>
      <c r="AA134" s="11"/>
      <c r="AB134" s="11"/>
    </row>
    <row r="135" spans="1:28" x14ac:dyDescent="0.25">
      <c r="A135" s="1"/>
      <c r="B135" s="1"/>
      <c r="C135" s="1"/>
      <c r="D135" s="1"/>
      <c r="E135" s="11"/>
      <c r="F135" s="11"/>
      <c r="G135" s="1"/>
      <c r="H135" s="1"/>
      <c r="I135" s="1"/>
      <c r="J135" s="5"/>
      <c r="K135" s="5"/>
      <c r="L135" s="3"/>
      <c r="M135" s="1"/>
      <c r="N135" s="1"/>
      <c r="O135" s="1"/>
      <c r="P135" s="5"/>
      <c r="Q135" s="5"/>
      <c r="R135" s="3"/>
      <c r="S135" s="1"/>
      <c r="T135" s="1"/>
      <c r="U135" s="1"/>
      <c r="V135" s="5"/>
      <c r="W135" s="5"/>
      <c r="X135" s="7"/>
      <c r="Y135" s="5"/>
      <c r="Z135" s="11"/>
      <c r="AA135" s="11"/>
      <c r="AB135" s="11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4C047-2F2E-4EF4-B01F-F5E3F17E5BC5}">
  <dimension ref="A1:AC167"/>
  <sheetViews>
    <sheetView workbookViewId="0">
      <selection activeCell="L17" sqref="L1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763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764</v>
      </c>
      <c r="B3" s="3" t="s">
        <v>765</v>
      </c>
      <c r="C3" s="3" t="s">
        <v>15</v>
      </c>
      <c r="D3" s="3">
        <v>17.829999999999998</v>
      </c>
      <c r="E3" s="12">
        <v>2400</v>
      </c>
      <c r="F3" s="12"/>
      <c r="G3" s="3"/>
      <c r="H3" s="3"/>
      <c r="I3" s="3"/>
      <c r="J3" s="7"/>
      <c r="K3" s="7"/>
      <c r="L3" s="3"/>
      <c r="M3" s="3">
        <v>14.8584</v>
      </c>
      <c r="N3" s="3" t="s">
        <v>16</v>
      </c>
      <c r="O3" s="3">
        <v>0.32400000000000001</v>
      </c>
      <c r="P3" s="7">
        <v>196</v>
      </c>
      <c r="Q3" s="7">
        <f>O3*P3</f>
        <v>63.504000000000005</v>
      </c>
      <c r="R3" s="3"/>
      <c r="S3" s="3">
        <v>2.7526000000000002</v>
      </c>
      <c r="T3" s="3" t="s">
        <v>18</v>
      </c>
      <c r="U3" s="3">
        <v>1.0827</v>
      </c>
      <c r="V3" s="7">
        <v>96.97</v>
      </c>
      <c r="W3" s="7">
        <f>U3*V3</f>
        <v>104.989419</v>
      </c>
      <c r="X3" s="7"/>
      <c r="Y3" s="7"/>
      <c r="Z3" s="12"/>
      <c r="AA3" s="12"/>
      <c r="AB3" s="12"/>
      <c r="AC3" s="4"/>
    </row>
    <row r="4" spans="1:29" x14ac:dyDescent="0.25">
      <c r="A4" s="3"/>
      <c r="B4" s="3" t="s">
        <v>766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 t="s">
        <v>17</v>
      </c>
      <c r="O4" s="3">
        <v>7.2275</v>
      </c>
      <c r="P4" s="7">
        <v>196</v>
      </c>
      <c r="Q4" s="7">
        <f t="shared" ref="Q4:Q5" si="0">O4*P4</f>
        <v>1416.59</v>
      </c>
      <c r="R4" s="3"/>
      <c r="S4" s="3"/>
      <c r="T4" s="3" t="s">
        <v>16</v>
      </c>
      <c r="U4" s="14">
        <v>1.4904999999999999</v>
      </c>
      <c r="V4" s="7">
        <v>96.97</v>
      </c>
      <c r="W4" s="7">
        <f t="shared" ref="W4:W5" si="1">U4*V4</f>
        <v>144.53378499999999</v>
      </c>
      <c r="X4" s="7"/>
      <c r="Y4" s="7"/>
      <c r="Z4" s="12"/>
      <c r="AA4" s="12"/>
      <c r="AB4" s="12"/>
      <c r="AC4" s="4"/>
    </row>
    <row r="5" spans="1:29" x14ac:dyDescent="0.25">
      <c r="A5" s="3"/>
      <c r="B5" s="3" t="s">
        <v>767</v>
      </c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 t="s">
        <v>107</v>
      </c>
      <c r="O5" s="3">
        <v>7.3068999999999997</v>
      </c>
      <c r="P5" s="7">
        <v>196</v>
      </c>
      <c r="Q5" s="7">
        <f t="shared" si="0"/>
        <v>1432.1523999999999</v>
      </c>
      <c r="R5" s="3"/>
      <c r="S5" s="3"/>
      <c r="T5" s="3" t="s">
        <v>17</v>
      </c>
      <c r="U5" s="14">
        <v>0.1794</v>
      </c>
      <c r="V5" s="7">
        <v>96.97</v>
      </c>
      <c r="W5" s="7">
        <f t="shared" si="1"/>
        <v>17.396418000000001</v>
      </c>
      <c r="X5" s="7"/>
      <c r="Y5" s="7"/>
      <c r="Z5" s="12"/>
      <c r="AA5" s="12"/>
      <c r="AB5" s="12"/>
      <c r="AC5" s="4"/>
    </row>
    <row r="6" spans="1:29" x14ac:dyDescent="0.25">
      <c r="A6" s="15"/>
      <c r="B6" s="15" t="s">
        <v>768</v>
      </c>
      <c r="C6" s="15"/>
      <c r="D6" s="3"/>
      <c r="E6" s="16"/>
      <c r="F6" s="16"/>
      <c r="G6" s="15"/>
      <c r="H6" s="15"/>
      <c r="I6" s="15"/>
      <c r="J6" s="17"/>
      <c r="K6" s="7"/>
      <c r="L6" s="15"/>
      <c r="M6" s="15"/>
      <c r="N6" s="15"/>
      <c r="O6" s="15">
        <f>SUM(O3:O5)</f>
        <v>14.8584</v>
      </c>
      <c r="P6" s="7"/>
      <c r="Q6" s="7">
        <f>SUM(Q3:Q5)</f>
        <v>2912.2464</v>
      </c>
      <c r="R6" s="15"/>
      <c r="S6" s="15"/>
      <c r="T6" s="15"/>
      <c r="U6" s="18">
        <f>SUM(U3:U5)</f>
        <v>2.7526000000000002</v>
      </c>
      <c r="V6" s="7"/>
      <c r="W6" s="7">
        <f>SUM(W3:W5)</f>
        <v>266.919622</v>
      </c>
      <c r="X6" s="17"/>
      <c r="Y6" s="17">
        <f>Q6+W6</f>
        <v>3179.1660219999999</v>
      </c>
      <c r="Z6" s="16">
        <v>3200</v>
      </c>
      <c r="AA6" s="16">
        <v>2400</v>
      </c>
      <c r="AB6" s="16">
        <f>Z6-AA6</f>
        <v>800</v>
      </c>
      <c r="AC6" s="4"/>
    </row>
    <row r="7" spans="1:29" s="20" customFormat="1" x14ac:dyDescent="0.25">
      <c r="A7" s="22"/>
      <c r="B7" s="22"/>
      <c r="C7" s="22"/>
      <c r="D7" s="22"/>
      <c r="E7" s="23"/>
      <c r="F7" s="23"/>
      <c r="G7" s="22"/>
      <c r="H7" s="22"/>
      <c r="I7" s="22"/>
      <c r="J7" s="24"/>
      <c r="K7" s="19"/>
      <c r="L7" s="22"/>
      <c r="M7" s="22"/>
      <c r="N7" s="22"/>
      <c r="O7" s="22"/>
      <c r="P7" s="19"/>
      <c r="Q7" s="19"/>
      <c r="R7" s="22"/>
      <c r="S7" s="22"/>
      <c r="T7" s="22"/>
      <c r="U7" s="22"/>
      <c r="V7" s="19"/>
      <c r="W7" s="19"/>
      <c r="X7" s="24"/>
      <c r="Y7" s="24"/>
      <c r="Z7" s="23"/>
      <c r="AA7" s="23"/>
      <c r="AB7" s="23"/>
      <c r="AC7" s="21"/>
    </row>
    <row r="8" spans="1:29" s="20" customFormat="1" x14ac:dyDescent="0.25">
      <c r="A8" s="15" t="s">
        <v>36</v>
      </c>
      <c r="B8" s="15"/>
      <c r="C8" s="15"/>
      <c r="D8" s="15"/>
      <c r="E8" s="16"/>
      <c r="F8" s="16"/>
      <c r="G8" s="15"/>
      <c r="H8" s="15"/>
      <c r="I8" s="15"/>
      <c r="J8" s="17"/>
      <c r="K8" s="7"/>
      <c r="L8" s="15"/>
      <c r="M8" s="15"/>
      <c r="N8" s="15"/>
      <c r="O8" s="15"/>
      <c r="P8" s="7"/>
      <c r="Q8" s="7"/>
      <c r="R8" s="15"/>
      <c r="S8" s="25"/>
      <c r="T8" s="15"/>
      <c r="U8" s="18"/>
      <c r="V8" s="7"/>
      <c r="W8" s="7"/>
      <c r="X8" s="17"/>
      <c r="Y8" s="17"/>
      <c r="Z8" s="16"/>
      <c r="AA8" s="16"/>
      <c r="AB8" s="16"/>
      <c r="AC8" s="21"/>
    </row>
    <row r="9" spans="1:29" s="20" customFormat="1" x14ac:dyDescent="0.25">
      <c r="A9" s="15" t="s">
        <v>19</v>
      </c>
      <c r="B9" s="15"/>
      <c r="C9" s="15"/>
      <c r="D9" s="15"/>
      <c r="E9" s="16"/>
      <c r="F9" s="16"/>
      <c r="G9" s="15"/>
      <c r="H9" s="16"/>
      <c r="I9" s="15"/>
      <c r="J9" s="17"/>
      <c r="K9" s="7"/>
      <c r="L9" s="15"/>
      <c r="M9" s="15"/>
      <c r="N9" s="15"/>
      <c r="O9" s="15"/>
      <c r="P9" s="7"/>
      <c r="Q9" s="7"/>
      <c r="R9" s="15"/>
      <c r="S9" s="15"/>
      <c r="T9" s="15"/>
      <c r="U9" s="18"/>
      <c r="V9" s="7"/>
      <c r="W9" s="7"/>
      <c r="X9" s="17"/>
      <c r="Y9" s="17"/>
      <c r="Z9" s="16"/>
      <c r="AA9" s="16"/>
      <c r="AB9" s="16">
        <v>800</v>
      </c>
      <c r="AC9" s="21"/>
    </row>
    <row r="10" spans="1:29" s="20" customFormat="1" x14ac:dyDescent="0.25">
      <c r="A10" s="15" t="s">
        <v>20</v>
      </c>
      <c r="B10" s="15"/>
      <c r="C10" s="15"/>
      <c r="D10" s="15"/>
      <c r="E10" s="16"/>
      <c r="F10" s="16"/>
      <c r="G10" s="15"/>
      <c r="H10" s="15"/>
      <c r="I10" s="15"/>
      <c r="J10" s="17"/>
      <c r="K10" s="7"/>
      <c r="L10" s="15"/>
      <c r="M10" s="15"/>
      <c r="N10" s="15"/>
      <c r="O10" s="15"/>
      <c r="P10" s="7"/>
      <c r="Q10" s="7"/>
      <c r="R10" s="15"/>
      <c r="S10" s="15"/>
      <c r="T10" s="15"/>
      <c r="U10" s="15"/>
      <c r="V10" s="7"/>
      <c r="W10" s="7"/>
      <c r="X10" s="17"/>
      <c r="Y10" s="17"/>
      <c r="Z10" s="16"/>
      <c r="AA10" s="16"/>
      <c r="AB10" s="16">
        <v>400</v>
      </c>
      <c r="AC10" s="21"/>
    </row>
    <row r="11" spans="1:29" s="20" customFormat="1" x14ac:dyDescent="0.25">
      <c r="A11" s="15" t="s">
        <v>21</v>
      </c>
      <c r="B11" s="15"/>
      <c r="C11" s="15"/>
      <c r="D11" s="15"/>
      <c r="E11" s="16"/>
      <c r="F11" s="16"/>
      <c r="G11" s="15"/>
      <c r="H11" s="15"/>
      <c r="I11" s="15"/>
      <c r="J11" s="17"/>
      <c r="K11" s="7"/>
      <c r="L11" s="15"/>
      <c r="M11" s="15"/>
      <c r="N11" s="15"/>
      <c r="O11" s="15"/>
      <c r="P11" s="7"/>
      <c r="Q11" s="7"/>
      <c r="R11" s="15"/>
      <c r="S11" s="15"/>
      <c r="T11" s="15"/>
      <c r="U11" s="15"/>
      <c r="V11" s="7"/>
      <c r="W11" s="7"/>
      <c r="X11" s="17"/>
      <c r="Y11" s="17"/>
      <c r="Z11" s="16"/>
      <c r="AA11" s="16"/>
      <c r="AB11" s="16">
        <v>40</v>
      </c>
      <c r="AC11" s="21"/>
    </row>
    <row r="12" spans="1:29" s="20" customFormat="1" x14ac:dyDescent="0.25">
      <c r="A12" s="15" t="s">
        <v>22</v>
      </c>
      <c r="B12" s="15"/>
      <c r="C12" s="15"/>
      <c r="D12" s="15"/>
      <c r="E12" s="16"/>
      <c r="F12" s="16"/>
      <c r="G12" s="15"/>
      <c r="H12" s="15"/>
      <c r="I12" s="15"/>
      <c r="J12" s="17"/>
      <c r="K12" s="7"/>
      <c r="L12" s="15"/>
      <c r="M12" s="15"/>
      <c r="N12" s="15"/>
      <c r="O12" s="15"/>
      <c r="P12" s="7"/>
      <c r="Q12" s="7"/>
      <c r="R12" s="15"/>
      <c r="S12" s="15"/>
      <c r="T12" s="15"/>
      <c r="U12" s="18"/>
      <c r="V12" s="7"/>
      <c r="W12" s="7"/>
      <c r="X12" s="17"/>
      <c r="Y12" s="17"/>
      <c r="Z12" s="16"/>
      <c r="AA12" s="16"/>
      <c r="AB12" s="16">
        <v>9</v>
      </c>
      <c r="AC12" s="21"/>
    </row>
    <row r="13" spans="1:29" s="20" customFormat="1" x14ac:dyDescent="0.25">
      <c r="A13" s="15"/>
      <c r="B13" s="15"/>
      <c r="C13" s="15"/>
      <c r="D13" s="15"/>
      <c r="E13" s="16"/>
      <c r="F13" s="16"/>
      <c r="G13" s="15"/>
      <c r="H13" s="15"/>
      <c r="I13" s="15"/>
      <c r="J13" s="17"/>
      <c r="K13" s="7"/>
      <c r="L13" s="15"/>
      <c r="M13" s="15"/>
      <c r="N13" s="15"/>
      <c r="O13" s="15"/>
      <c r="P13" s="7"/>
      <c r="Q13" s="7"/>
      <c r="R13" s="15"/>
      <c r="S13" s="15"/>
      <c r="T13" s="15"/>
      <c r="U13" s="15"/>
      <c r="V13" s="7"/>
      <c r="W13" s="7"/>
      <c r="X13" s="17"/>
      <c r="Y13" s="17"/>
      <c r="Z13" s="16"/>
      <c r="AA13" s="16"/>
      <c r="AB13" s="16"/>
      <c r="AC13" s="21"/>
    </row>
    <row r="14" spans="1:29" s="20" customFormat="1" x14ac:dyDescent="0.25">
      <c r="A14" s="15"/>
      <c r="B14" s="15"/>
      <c r="C14" s="15"/>
      <c r="D14" s="15"/>
      <c r="E14" s="16"/>
      <c r="F14" s="16"/>
      <c r="G14" s="15"/>
      <c r="H14" s="15"/>
      <c r="I14" s="15"/>
      <c r="J14" s="17"/>
      <c r="K14" s="7"/>
      <c r="L14" s="15"/>
      <c r="M14" s="15"/>
      <c r="N14" s="15"/>
      <c r="O14" s="15"/>
      <c r="P14" s="7"/>
      <c r="Q14" s="7"/>
      <c r="R14" s="15"/>
      <c r="S14" s="15"/>
      <c r="T14" s="15"/>
      <c r="U14" s="18"/>
      <c r="V14" s="7"/>
      <c r="W14" s="7"/>
      <c r="X14" s="17"/>
      <c r="Y14" s="17"/>
      <c r="Z14" s="16"/>
      <c r="AA14" s="16"/>
      <c r="AB14" s="16"/>
      <c r="AC14" s="21"/>
    </row>
    <row r="15" spans="1:29" s="20" customFormat="1" x14ac:dyDescent="0.25">
      <c r="A15" s="15"/>
      <c r="B15" s="15"/>
      <c r="C15" s="15"/>
      <c r="D15" s="15"/>
      <c r="E15" s="16"/>
      <c r="F15" s="16"/>
      <c r="G15" s="15"/>
      <c r="H15" s="15"/>
      <c r="I15" s="15"/>
      <c r="J15" s="17"/>
      <c r="K15" s="7"/>
      <c r="L15" s="15"/>
      <c r="M15" s="15"/>
      <c r="N15" s="15"/>
      <c r="O15" s="15"/>
      <c r="P15" s="17"/>
      <c r="Q15" s="17"/>
      <c r="R15" s="15"/>
      <c r="S15" s="15"/>
      <c r="T15" s="15"/>
      <c r="U15" s="18"/>
      <c r="V15" s="7"/>
      <c r="W15" s="7"/>
      <c r="X15" s="17"/>
      <c r="Y15" s="17"/>
      <c r="Z15" s="16"/>
      <c r="AA15" s="16"/>
      <c r="AB15" s="16"/>
      <c r="AC15" s="21"/>
    </row>
    <row r="16" spans="1:29" s="20" customFormat="1" x14ac:dyDescent="0.25">
      <c r="A16" s="15"/>
      <c r="B16" s="15"/>
      <c r="C16" s="15"/>
      <c r="D16" s="15"/>
      <c r="E16" s="16"/>
      <c r="F16" s="16"/>
      <c r="G16" s="15"/>
      <c r="H16" s="15"/>
      <c r="I16" s="15"/>
      <c r="J16" s="17"/>
      <c r="K16" s="7"/>
      <c r="L16" s="15"/>
      <c r="M16" s="15"/>
      <c r="N16" s="15"/>
      <c r="O16" s="15"/>
      <c r="P16" s="17"/>
      <c r="Q16" s="17"/>
      <c r="R16" s="15"/>
      <c r="S16" s="15"/>
      <c r="T16" s="15"/>
      <c r="U16" s="18"/>
      <c r="V16" s="7"/>
      <c r="W16" s="7"/>
      <c r="X16" s="17"/>
      <c r="Y16" s="17"/>
      <c r="Z16" s="16"/>
      <c r="AA16" s="16"/>
      <c r="AB16" s="16"/>
      <c r="AC16" s="21"/>
    </row>
    <row r="17" spans="1:29" s="20" customFormat="1" x14ac:dyDescent="0.25">
      <c r="A17" s="15"/>
      <c r="B17" s="15"/>
      <c r="C17" s="15"/>
      <c r="D17" s="15"/>
      <c r="E17" s="16"/>
      <c r="F17" s="16"/>
      <c r="G17" s="15"/>
      <c r="H17" s="15"/>
      <c r="I17" s="15"/>
      <c r="J17" s="17"/>
      <c r="K17" s="7"/>
      <c r="L17" s="15"/>
      <c r="M17" s="15"/>
      <c r="N17" s="15"/>
      <c r="O17" s="15"/>
      <c r="P17" s="17"/>
      <c r="Q17" s="17"/>
      <c r="R17" s="15"/>
      <c r="S17" s="15"/>
      <c r="T17" s="15"/>
      <c r="U17" s="18"/>
      <c r="V17" s="7"/>
      <c r="W17" s="7"/>
      <c r="X17" s="17"/>
      <c r="Y17" s="17"/>
      <c r="Z17" s="16"/>
      <c r="AA17" s="16"/>
      <c r="AB17" s="16"/>
      <c r="AC17" s="21"/>
    </row>
    <row r="18" spans="1:29" s="20" customFormat="1" x14ac:dyDescent="0.25">
      <c r="A18" s="15"/>
      <c r="B18" s="15"/>
      <c r="C18" s="15"/>
      <c r="D18" s="15"/>
      <c r="E18" s="16"/>
      <c r="F18" s="16"/>
      <c r="G18" s="15"/>
      <c r="H18" s="15"/>
      <c r="I18" s="15"/>
      <c r="J18" s="17"/>
      <c r="K18" s="7"/>
      <c r="L18" s="15"/>
      <c r="M18" s="15"/>
      <c r="N18" s="15"/>
      <c r="O18" s="15"/>
      <c r="P18" s="17"/>
      <c r="Q18" s="17"/>
      <c r="R18" s="15"/>
      <c r="S18" s="15"/>
      <c r="T18" s="15"/>
      <c r="U18" s="15"/>
      <c r="V18" s="7"/>
      <c r="W18" s="7"/>
      <c r="X18" s="17"/>
      <c r="Y18" s="17"/>
      <c r="Z18" s="16"/>
      <c r="AA18" s="16"/>
      <c r="AB18" s="16"/>
      <c r="AC18" s="21"/>
    </row>
    <row r="19" spans="1:29" s="20" customFormat="1" x14ac:dyDescent="0.25">
      <c r="A19" s="15"/>
      <c r="B19" s="15"/>
      <c r="C19" s="15"/>
      <c r="D19" s="15"/>
      <c r="E19" s="16"/>
      <c r="F19" s="16"/>
      <c r="G19" s="15"/>
      <c r="H19" s="15"/>
      <c r="I19" s="15"/>
      <c r="J19" s="17"/>
      <c r="K19" s="7"/>
      <c r="L19" s="15"/>
      <c r="M19" s="15"/>
      <c r="N19" s="15"/>
      <c r="O19" s="15"/>
      <c r="P19" s="17"/>
      <c r="Q19" s="17"/>
      <c r="R19" s="15"/>
      <c r="S19" s="15"/>
      <c r="T19" s="15"/>
      <c r="U19" s="15"/>
      <c r="V19" s="7"/>
      <c r="W19" s="7"/>
      <c r="X19" s="17"/>
      <c r="Y19" s="17"/>
      <c r="Z19" s="16"/>
      <c r="AA19" s="16"/>
      <c r="AB19" s="16"/>
      <c r="AC19" s="21"/>
    </row>
    <row r="20" spans="1:29" s="20" customFormat="1" x14ac:dyDescent="0.25">
      <c r="A20" s="15"/>
      <c r="B20" s="15"/>
      <c r="C20" s="15"/>
      <c r="D20" s="15"/>
      <c r="E20" s="16"/>
      <c r="F20" s="16"/>
      <c r="G20" s="15"/>
      <c r="H20" s="15"/>
      <c r="I20" s="15"/>
      <c r="J20" s="17"/>
      <c r="K20" s="7"/>
      <c r="L20" s="15"/>
      <c r="M20" s="15"/>
      <c r="N20" s="15"/>
      <c r="O20" s="15"/>
      <c r="P20" s="17"/>
      <c r="Q20" s="17"/>
      <c r="R20" s="15"/>
      <c r="S20" s="15"/>
      <c r="T20" s="15"/>
      <c r="U20" s="18"/>
      <c r="V20" s="7"/>
      <c r="W20" s="7"/>
      <c r="X20" s="17"/>
      <c r="Y20" s="17"/>
      <c r="Z20" s="16"/>
      <c r="AA20" s="16"/>
      <c r="AB20" s="16"/>
      <c r="AC20" s="21"/>
    </row>
    <row r="21" spans="1:29" s="20" customFormat="1" x14ac:dyDescent="0.25">
      <c r="A21" s="15"/>
      <c r="B21" s="15"/>
      <c r="C21" s="15"/>
      <c r="D21" s="15"/>
      <c r="E21" s="16"/>
      <c r="F21" s="16"/>
      <c r="G21" s="15"/>
      <c r="H21" s="15"/>
      <c r="I21" s="15"/>
      <c r="J21" s="17"/>
      <c r="K21" s="7"/>
      <c r="L21" s="15"/>
      <c r="M21" s="15"/>
      <c r="N21" s="15"/>
      <c r="O21" s="15"/>
      <c r="P21" s="17"/>
      <c r="Q21" s="17"/>
      <c r="R21" s="15"/>
      <c r="S21" s="15"/>
      <c r="T21" s="15"/>
      <c r="U21" s="18"/>
      <c r="V21" s="7"/>
      <c r="W21" s="7"/>
      <c r="X21" s="17"/>
      <c r="Y21" s="17"/>
      <c r="Z21" s="16"/>
      <c r="AA21" s="16"/>
      <c r="AB21" s="16"/>
      <c r="AC21" s="21"/>
    </row>
    <row r="22" spans="1:29" s="20" customFormat="1" x14ac:dyDescent="0.25">
      <c r="A22" s="15"/>
      <c r="B22" s="15"/>
      <c r="C22" s="15"/>
      <c r="D22" s="15"/>
      <c r="E22" s="16"/>
      <c r="F22" s="16"/>
      <c r="G22" s="15"/>
      <c r="H22" s="15"/>
      <c r="I22" s="15"/>
      <c r="J22" s="17"/>
      <c r="K22" s="7"/>
      <c r="L22" s="15"/>
      <c r="M22" s="15"/>
      <c r="N22" s="15"/>
      <c r="O22" s="15"/>
      <c r="P22" s="17"/>
      <c r="Q22" s="17"/>
      <c r="R22" s="15"/>
      <c r="S22" s="15"/>
      <c r="T22" s="15"/>
      <c r="U22" s="15"/>
      <c r="V22" s="7"/>
      <c r="W22" s="7"/>
      <c r="X22" s="17"/>
      <c r="Y22" s="17"/>
      <c r="Z22" s="16"/>
      <c r="AA22" s="16"/>
      <c r="AB22" s="16"/>
      <c r="AC22" s="21"/>
    </row>
    <row r="23" spans="1:29" s="20" customFormat="1" x14ac:dyDescent="0.25">
      <c r="A23" s="15"/>
      <c r="B23" s="15"/>
      <c r="C23" s="15"/>
      <c r="D23" s="15"/>
      <c r="E23" s="16"/>
      <c r="F23" s="16"/>
      <c r="G23" s="15"/>
      <c r="H23" s="15"/>
      <c r="I23" s="15"/>
      <c r="J23" s="16"/>
      <c r="K23" s="7"/>
      <c r="L23" s="15"/>
      <c r="M23" s="15"/>
      <c r="N23" s="15"/>
      <c r="O23" s="15"/>
      <c r="P23" s="17"/>
      <c r="Q23" s="17"/>
      <c r="R23" s="15"/>
      <c r="S23" s="15"/>
      <c r="T23" s="15"/>
      <c r="U23" s="15"/>
      <c r="V23" s="7"/>
      <c r="W23" s="7"/>
      <c r="X23" s="17"/>
      <c r="Y23" s="17"/>
      <c r="Z23" s="16"/>
      <c r="AA23" s="16"/>
      <c r="AB23" s="16"/>
    </row>
    <row r="24" spans="1:29" s="20" customFormat="1" x14ac:dyDescent="0.25">
      <c r="A24" s="15"/>
      <c r="B24" s="15"/>
      <c r="C24" s="15"/>
      <c r="D24" s="15"/>
      <c r="E24" s="16"/>
      <c r="F24" s="16"/>
      <c r="G24" s="15"/>
      <c r="H24" s="15"/>
      <c r="I24" s="15"/>
      <c r="J24" s="17"/>
      <c r="K24" s="7"/>
      <c r="L24" s="15"/>
      <c r="M24" s="15"/>
      <c r="N24" s="15"/>
      <c r="O24" s="15"/>
      <c r="P24" s="17"/>
      <c r="Q24" s="17"/>
      <c r="R24" s="15"/>
      <c r="S24" s="15"/>
      <c r="T24" s="15"/>
      <c r="U24" s="18"/>
      <c r="V24" s="7"/>
      <c r="W24" s="7"/>
      <c r="X24" s="17"/>
      <c r="Y24" s="17"/>
      <c r="Z24" s="16"/>
      <c r="AA24" s="16"/>
      <c r="AB24" s="16"/>
    </row>
    <row r="25" spans="1:29" s="20" customFormat="1" x14ac:dyDescent="0.25">
      <c r="A25" s="15"/>
      <c r="B25" s="15"/>
      <c r="C25" s="15"/>
      <c r="D25" s="15"/>
      <c r="E25" s="16"/>
      <c r="F25" s="16"/>
      <c r="G25" s="15"/>
      <c r="H25" s="15"/>
      <c r="I25" s="15"/>
      <c r="J25" s="17"/>
      <c r="K25" s="7"/>
      <c r="L25" s="15"/>
      <c r="M25" s="15"/>
      <c r="N25" s="15"/>
      <c r="O25" s="15"/>
      <c r="P25" s="17"/>
      <c r="Q25" s="17"/>
      <c r="R25" s="15"/>
      <c r="S25" s="15"/>
      <c r="T25" s="15"/>
      <c r="U25" s="15"/>
      <c r="V25" s="7"/>
      <c r="W25" s="7"/>
      <c r="X25" s="17"/>
      <c r="Y25" s="17"/>
      <c r="Z25" s="16"/>
      <c r="AA25" s="16"/>
      <c r="AB25" s="16"/>
    </row>
    <row r="26" spans="1:29" s="20" customFormat="1" x14ac:dyDescent="0.25">
      <c r="A26" s="15"/>
      <c r="B26" s="15"/>
      <c r="C26" s="15"/>
      <c r="D26" s="15"/>
      <c r="E26" s="16"/>
      <c r="F26" s="16"/>
      <c r="G26" s="15"/>
      <c r="H26" s="15"/>
      <c r="I26" s="15"/>
      <c r="J26" s="17"/>
      <c r="K26" s="7"/>
      <c r="L26" s="15"/>
      <c r="M26" s="15"/>
      <c r="N26" s="15"/>
      <c r="O26" s="15"/>
      <c r="P26" s="17"/>
      <c r="Q26" s="17"/>
      <c r="R26" s="15"/>
      <c r="S26" s="15"/>
      <c r="T26" s="15"/>
      <c r="U26" s="15"/>
      <c r="V26" s="7"/>
      <c r="W26" s="7"/>
      <c r="X26" s="17"/>
      <c r="Y26" s="17"/>
      <c r="Z26" s="16"/>
      <c r="AA26" s="16"/>
      <c r="AB26" s="16"/>
    </row>
    <row r="27" spans="1:29" s="20" customFormat="1" x14ac:dyDescent="0.25">
      <c r="A27" s="15"/>
      <c r="B27" s="15"/>
      <c r="C27" s="15"/>
      <c r="D27" s="15"/>
      <c r="E27" s="16"/>
      <c r="F27" s="16"/>
      <c r="G27" s="15"/>
      <c r="H27" s="15"/>
      <c r="I27" s="15"/>
      <c r="J27" s="17"/>
      <c r="K27" s="7"/>
      <c r="L27" s="15"/>
      <c r="M27" s="15"/>
      <c r="N27" s="15"/>
      <c r="O27" s="15"/>
      <c r="P27" s="17"/>
      <c r="Q27" s="17"/>
      <c r="R27" s="15"/>
      <c r="S27" s="15"/>
      <c r="T27" s="15"/>
      <c r="U27" s="15"/>
      <c r="V27" s="7"/>
      <c r="W27" s="7"/>
      <c r="X27" s="17"/>
      <c r="Y27" s="17"/>
      <c r="Z27" s="16"/>
      <c r="AA27" s="16"/>
      <c r="AB27" s="16"/>
      <c r="AC27" s="51"/>
    </row>
    <row r="28" spans="1:29" s="20" customFormat="1" x14ac:dyDescent="0.25">
      <c r="A28" s="15"/>
      <c r="B28" s="15"/>
      <c r="C28" s="15"/>
      <c r="D28" s="15"/>
      <c r="E28" s="16"/>
      <c r="F28" s="16"/>
      <c r="G28" s="15"/>
      <c r="H28" s="15"/>
      <c r="I28" s="15"/>
      <c r="J28" s="17"/>
      <c r="K28" s="7"/>
      <c r="L28" s="15"/>
      <c r="M28" s="15"/>
      <c r="N28" s="15"/>
      <c r="O28" s="15"/>
      <c r="P28" s="17"/>
      <c r="Q28" s="17"/>
      <c r="R28" s="15"/>
      <c r="S28" s="15"/>
      <c r="T28" s="15"/>
      <c r="U28" s="15"/>
      <c r="V28" s="7"/>
      <c r="W28" s="7"/>
      <c r="X28" s="17"/>
      <c r="Y28" s="17"/>
      <c r="Z28" s="16"/>
      <c r="AA28" s="16"/>
      <c r="AB28" s="16"/>
    </row>
    <row r="29" spans="1:29" s="20" customFormat="1" x14ac:dyDescent="0.25">
      <c r="A29" s="15"/>
      <c r="B29" s="15"/>
      <c r="C29" s="15"/>
      <c r="D29" s="15"/>
      <c r="E29" s="16"/>
      <c r="F29" s="16"/>
      <c r="G29" s="15"/>
      <c r="H29" s="15"/>
      <c r="I29" s="15"/>
      <c r="J29" s="17"/>
      <c r="K29" s="7"/>
      <c r="L29" s="15"/>
      <c r="M29" s="15"/>
      <c r="N29" s="15"/>
      <c r="O29" s="15"/>
      <c r="P29" s="17"/>
      <c r="Q29" s="17"/>
      <c r="R29" s="15"/>
      <c r="S29" s="15"/>
      <c r="T29" s="15"/>
      <c r="U29" s="15"/>
      <c r="V29" s="7"/>
      <c r="W29" s="7"/>
      <c r="X29" s="17"/>
      <c r="Y29" s="17"/>
      <c r="Z29" s="16"/>
      <c r="AA29" s="16"/>
      <c r="AB29" s="16"/>
    </row>
    <row r="30" spans="1:29" s="20" customFormat="1" x14ac:dyDescent="0.25">
      <c r="A30" s="15"/>
      <c r="B30" s="15"/>
      <c r="C30" s="15"/>
      <c r="D30" s="15"/>
      <c r="E30" s="16"/>
      <c r="F30" s="16"/>
      <c r="G30" s="15"/>
      <c r="H30" s="15"/>
      <c r="I30" s="15"/>
      <c r="J30" s="17"/>
      <c r="K30" s="7"/>
      <c r="L30" s="15"/>
      <c r="M30" s="15"/>
      <c r="N30" s="15"/>
      <c r="O30" s="15"/>
      <c r="P30" s="17"/>
      <c r="Q30" s="17"/>
      <c r="R30" s="15"/>
      <c r="S30" s="15"/>
      <c r="T30" s="15"/>
      <c r="U30" s="15"/>
      <c r="V30" s="7"/>
      <c r="W30" s="7"/>
      <c r="X30" s="17"/>
      <c r="Y30" s="17"/>
      <c r="Z30" s="16"/>
      <c r="AA30" s="16"/>
      <c r="AB30" s="16"/>
    </row>
    <row r="31" spans="1:29" s="20" customFormat="1" x14ac:dyDescent="0.25">
      <c r="A31" s="15"/>
      <c r="B31" s="15"/>
      <c r="C31" s="15"/>
      <c r="D31" s="15"/>
      <c r="E31" s="16"/>
      <c r="F31" s="16"/>
      <c r="G31" s="15"/>
      <c r="H31" s="15"/>
      <c r="I31" s="15"/>
      <c r="J31" s="17"/>
      <c r="K31" s="7"/>
      <c r="L31" s="15"/>
      <c r="M31" s="15"/>
      <c r="N31" s="15"/>
      <c r="O31" s="15"/>
      <c r="P31" s="17"/>
      <c r="Q31" s="17"/>
      <c r="R31" s="15"/>
      <c r="S31" s="15"/>
      <c r="T31" s="15"/>
      <c r="U31" s="15"/>
      <c r="V31" s="7"/>
      <c r="W31" s="7"/>
      <c r="X31" s="17"/>
      <c r="Y31" s="17"/>
      <c r="Z31" s="16"/>
      <c r="AA31" s="16"/>
      <c r="AB31" s="16"/>
    </row>
    <row r="32" spans="1:29" s="20" customFormat="1" x14ac:dyDescent="0.25">
      <c r="A32" s="15"/>
      <c r="B32" s="15"/>
      <c r="C32" s="15"/>
      <c r="D32" s="15"/>
      <c r="E32" s="16"/>
      <c r="F32" s="16"/>
      <c r="G32" s="15"/>
      <c r="H32" s="15"/>
      <c r="I32" s="15"/>
      <c r="J32" s="17"/>
      <c r="K32" s="7"/>
      <c r="L32" s="15"/>
      <c r="M32" s="15"/>
      <c r="N32" s="15"/>
      <c r="O32" s="15"/>
      <c r="P32" s="17"/>
      <c r="Q32" s="17"/>
      <c r="R32" s="15"/>
      <c r="S32" s="15"/>
      <c r="T32" s="15"/>
      <c r="U32" s="15"/>
      <c r="V32" s="7"/>
      <c r="W32" s="7"/>
      <c r="X32" s="17"/>
      <c r="Y32" s="17"/>
      <c r="Z32" s="16"/>
      <c r="AA32" s="16"/>
      <c r="AB32" s="16"/>
    </row>
    <row r="33" spans="1:28" s="20" customFormat="1" x14ac:dyDescent="0.25">
      <c r="A33" s="15"/>
      <c r="B33" s="15"/>
      <c r="C33" s="15"/>
      <c r="D33" s="15"/>
      <c r="E33" s="16"/>
      <c r="F33" s="16"/>
      <c r="G33" s="15"/>
      <c r="H33" s="15"/>
      <c r="I33" s="15"/>
      <c r="J33" s="17"/>
      <c r="K33" s="17"/>
      <c r="L33" s="15"/>
      <c r="M33" s="15"/>
      <c r="N33" s="15"/>
      <c r="O33" s="15"/>
      <c r="P33" s="17"/>
      <c r="Q33" s="17"/>
      <c r="R33" s="15"/>
      <c r="S33" s="15"/>
      <c r="T33" s="15"/>
      <c r="U33" s="15"/>
      <c r="V33" s="7"/>
      <c r="W33" s="7"/>
      <c r="X33" s="17"/>
      <c r="Y33" s="17"/>
      <c r="Z33" s="16"/>
      <c r="AA33" s="16"/>
      <c r="AB33" s="16"/>
    </row>
    <row r="34" spans="1:28" s="20" customFormat="1" x14ac:dyDescent="0.25">
      <c r="A34" s="15"/>
      <c r="B34" s="15"/>
      <c r="C34" s="15"/>
      <c r="D34" s="15"/>
      <c r="E34" s="16"/>
      <c r="F34" s="16"/>
      <c r="G34" s="15"/>
      <c r="H34" s="15"/>
      <c r="I34" s="15"/>
      <c r="J34" s="17"/>
      <c r="K34" s="17"/>
      <c r="L34" s="15"/>
      <c r="M34" s="15"/>
      <c r="N34" s="15"/>
      <c r="O34" s="15"/>
      <c r="P34" s="17"/>
      <c r="Q34" s="17"/>
      <c r="R34" s="15"/>
      <c r="S34" s="15"/>
      <c r="T34" s="15"/>
      <c r="U34" s="15"/>
      <c r="V34" s="7"/>
      <c r="W34" s="7"/>
      <c r="X34" s="17"/>
      <c r="Y34" s="17"/>
      <c r="Z34" s="16"/>
      <c r="AA34" s="16"/>
      <c r="AB34" s="16"/>
    </row>
    <row r="35" spans="1:28" s="20" customFormat="1" x14ac:dyDescent="0.25">
      <c r="A35" s="15"/>
      <c r="B35" s="15"/>
      <c r="C35" s="15"/>
      <c r="D35" s="15"/>
      <c r="E35" s="16"/>
      <c r="F35" s="16"/>
      <c r="G35" s="15"/>
      <c r="H35" s="15"/>
      <c r="I35" s="15"/>
      <c r="J35" s="17"/>
      <c r="K35" s="17"/>
      <c r="L35" s="15"/>
      <c r="M35" s="15"/>
      <c r="N35" s="15"/>
      <c r="O35" s="15"/>
      <c r="P35" s="17"/>
      <c r="Q35" s="17"/>
      <c r="R35" s="15"/>
      <c r="S35" s="15"/>
      <c r="T35" s="15"/>
      <c r="U35" s="15"/>
      <c r="V35" s="7"/>
      <c r="W35" s="7"/>
      <c r="X35" s="17"/>
      <c r="Y35" s="17"/>
      <c r="Z35" s="16"/>
      <c r="AA35" s="16"/>
      <c r="AB35" s="16"/>
    </row>
    <row r="36" spans="1:28" s="20" customFormat="1" x14ac:dyDescent="0.25">
      <c r="A36" s="15"/>
      <c r="B36" s="15"/>
      <c r="C36" s="15"/>
      <c r="D36" s="15"/>
      <c r="E36" s="16"/>
      <c r="F36" s="16"/>
      <c r="G36" s="15"/>
      <c r="H36" s="15"/>
      <c r="I36" s="15"/>
      <c r="J36" s="17"/>
      <c r="K36" s="17"/>
      <c r="L36" s="15"/>
      <c r="M36" s="15"/>
      <c r="N36" s="15"/>
      <c r="O36" s="15"/>
      <c r="P36" s="17"/>
      <c r="Q36" s="17"/>
      <c r="R36" s="15"/>
      <c r="S36" s="15"/>
      <c r="T36" s="15"/>
      <c r="U36" s="15"/>
      <c r="V36" s="17"/>
      <c r="W36" s="17"/>
      <c r="X36" s="17"/>
      <c r="Y36" s="17"/>
      <c r="Z36" s="16"/>
      <c r="AA36" s="16"/>
      <c r="AB36" s="16"/>
    </row>
    <row r="37" spans="1:28" s="20" customFormat="1" x14ac:dyDescent="0.25">
      <c r="A37" s="15"/>
      <c r="B37" s="15"/>
      <c r="C37" s="15"/>
      <c r="D37" s="15"/>
      <c r="E37" s="16"/>
      <c r="F37" s="16"/>
      <c r="G37" s="15"/>
      <c r="H37" s="15"/>
      <c r="I37" s="15"/>
      <c r="J37" s="17"/>
      <c r="K37" s="17"/>
      <c r="L37" s="15"/>
      <c r="M37" s="15"/>
      <c r="N37" s="15"/>
      <c r="O37" s="15"/>
      <c r="P37" s="17"/>
      <c r="Q37" s="17"/>
      <c r="R37" s="15"/>
      <c r="S37" s="15"/>
      <c r="T37" s="15"/>
      <c r="U37" s="15"/>
      <c r="V37" s="17"/>
      <c r="W37" s="17"/>
      <c r="X37" s="17"/>
      <c r="Y37" s="17"/>
      <c r="Z37" s="16"/>
      <c r="AA37" s="16"/>
      <c r="AB37" s="16"/>
    </row>
    <row r="38" spans="1:28" s="20" customFormat="1" x14ac:dyDescent="0.25">
      <c r="A38" s="15"/>
      <c r="B38" s="15"/>
      <c r="C38" s="15"/>
      <c r="D38" s="15"/>
      <c r="E38" s="16"/>
      <c r="F38" s="16"/>
      <c r="G38" s="15"/>
      <c r="H38" s="15"/>
      <c r="I38" s="15"/>
      <c r="J38" s="17"/>
      <c r="K38" s="17"/>
      <c r="L38" s="15"/>
      <c r="M38" s="15"/>
      <c r="N38" s="15"/>
      <c r="O38" s="15"/>
      <c r="P38" s="17"/>
      <c r="Q38" s="17"/>
      <c r="R38" s="15"/>
      <c r="S38" s="15"/>
      <c r="T38" s="15"/>
      <c r="U38" s="15"/>
      <c r="V38" s="17"/>
      <c r="W38" s="17"/>
      <c r="X38" s="17"/>
      <c r="Y38" s="17"/>
      <c r="Z38" s="16"/>
      <c r="AA38" s="16"/>
      <c r="AB38" s="16"/>
    </row>
    <row r="39" spans="1:28" s="20" customFormat="1" x14ac:dyDescent="0.25">
      <c r="A39" s="15"/>
      <c r="B39" s="15"/>
      <c r="C39" s="15"/>
      <c r="D39" s="15"/>
      <c r="E39" s="16"/>
      <c r="F39" s="16"/>
      <c r="G39" s="15"/>
      <c r="H39" s="15"/>
      <c r="I39" s="15"/>
      <c r="J39" s="17"/>
      <c r="K39" s="17"/>
      <c r="L39" s="15"/>
      <c r="M39" s="15"/>
      <c r="N39" s="15"/>
      <c r="O39" s="15"/>
      <c r="P39" s="17"/>
      <c r="Q39" s="17"/>
      <c r="R39" s="15"/>
      <c r="S39" s="15"/>
      <c r="T39" s="15"/>
      <c r="U39" s="15"/>
      <c r="V39" s="17"/>
      <c r="W39" s="17"/>
      <c r="X39" s="17"/>
      <c r="Y39" s="17"/>
      <c r="Z39" s="16"/>
      <c r="AA39" s="16"/>
      <c r="AB39" s="16"/>
    </row>
    <row r="40" spans="1:28" s="20" customFormat="1" x14ac:dyDescent="0.25">
      <c r="A40" s="15"/>
      <c r="B40" s="15"/>
      <c r="C40" s="15"/>
      <c r="D40" s="15"/>
      <c r="E40" s="16"/>
      <c r="F40" s="16"/>
      <c r="G40" s="15"/>
      <c r="H40" s="15"/>
      <c r="I40" s="15"/>
      <c r="J40" s="17"/>
      <c r="K40" s="17"/>
      <c r="L40" s="15"/>
      <c r="M40" s="15"/>
      <c r="N40" s="15"/>
      <c r="O40" s="15"/>
      <c r="P40" s="17"/>
      <c r="Q40" s="17"/>
      <c r="R40" s="15"/>
      <c r="S40" s="15"/>
      <c r="T40" s="15"/>
      <c r="U40" s="15"/>
      <c r="V40" s="17"/>
      <c r="W40" s="17"/>
      <c r="X40" s="17"/>
      <c r="Y40" s="17"/>
      <c r="Z40" s="16"/>
      <c r="AA40" s="16"/>
      <c r="AB40" s="16"/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/>
      <c r="I41" s="15"/>
      <c r="J41" s="17"/>
      <c r="K41" s="17"/>
      <c r="L41" s="15"/>
      <c r="M41" s="15"/>
      <c r="N41" s="15"/>
      <c r="O41" s="15"/>
      <c r="P41" s="17"/>
      <c r="Q41" s="17"/>
      <c r="R41" s="15"/>
      <c r="S41" s="15"/>
      <c r="T41" s="15"/>
      <c r="U41" s="15"/>
      <c r="V41" s="17"/>
      <c r="W41" s="17"/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/>
      <c r="I42" s="15"/>
      <c r="J42" s="17"/>
      <c r="K42" s="17"/>
      <c r="L42" s="15"/>
      <c r="M42" s="15"/>
      <c r="N42" s="15"/>
      <c r="O42" s="15"/>
      <c r="P42" s="17"/>
      <c r="Q42" s="17"/>
      <c r="R42" s="15"/>
      <c r="S42" s="15"/>
      <c r="T42" s="15"/>
      <c r="U42" s="15"/>
      <c r="V42" s="17"/>
      <c r="W42" s="17"/>
      <c r="X42" s="17"/>
      <c r="Y42" s="17"/>
      <c r="Z42" s="16"/>
      <c r="AA42" s="16"/>
      <c r="AB42" s="16"/>
    </row>
    <row r="43" spans="1:28" s="20" customFormat="1" x14ac:dyDescent="0.25">
      <c r="A43" s="15"/>
      <c r="B43" s="15"/>
      <c r="C43" s="15"/>
      <c r="D43" s="15"/>
      <c r="E43" s="16"/>
      <c r="F43" s="16"/>
      <c r="G43" s="15"/>
      <c r="H43" s="15"/>
      <c r="I43" s="15"/>
      <c r="J43" s="17"/>
      <c r="K43" s="17"/>
      <c r="L43" s="15"/>
      <c r="M43" s="15"/>
      <c r="N43" s="15"/>
      <c r="O43" s="15"/>
      <c r="P43" s="17"/>
      <c r="Q43" s="17"/>
      <c r="R43" s="15"/>
      <c r="S43" s="15"/>
      <c r="T43" s="15"/>
      <c r="U43" s="15"/>
      <c r="V43" s="17"/>
      <c r="W43" s="17"/>
      <c r="X43" s="17"/>
      <c r="Y43" s="17"/>
      <c r="Z43" s="16"/>
      <c r="AA43" s="16"/>
      <c r="AB43" s="16"/>
    </row>
    <row r="44" spans="1:28" s="20" customFormat="1" x14ac:dyDescent="0.25">
      <c r="A44" s="15"/>
      <c r="B44" s="15"/>
      <c r="C44" s="15"/>
      <c r="D44" s="15"/>
      <c r="E44" s="16"/>
      <c r="F44" s="16"/>
      <c r="G44" s="15"/>
      <c r="H44" s="15"/>
      <c r="I44" s="15"/>
      <c r="J44" s="17"/>
      <c r="K44" s="17"/>
      <c r="L44" s="15"/>
      <c r="M44" s="15"/>
      <c r="N44" s="15"/>
      <c r="O44" s="15"/>
      <c r="P44" s="17"/>
      <c r="Q44" s="17"/>
      <c r="R44" s="15"/>
      <c r="S44" s="15"/>
      <c r="T44" s="15"/>
      <c r="U44" s="15"/>
      <c r="V44" s="17"/>
      <c r="W44" s="17"/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/>
      <c r="I45" s="15"/>
      <c r="J45" s="17"/>
      <c r="K45" s="17"/>
      <c r="L45" s="15"/>
      <c r="M45" s="15"/>
      <c r="N45" s="15"/>
      <c r="O45" s="15"/>
      <c r="P45" s="17"/>
      <c r="Q45" s="17"/>
      <c r="R45" s="15"/>
      <c r="S45" s="15"/>
      <c r="T45" s="15"/>
      <c r="U45" s="15"/>
      <c r="V45" s="17"/>
      <c r="W45" s="17"/>
      <c r="X45" s="17"/>
      <c r="Y45" s="17"/>
      <c r="Z45" s="16"/>
      <c r="AA45" s="16"/>
      <c r="AB45" s="16"/>
    </row>
    <row r="46" spans="1:28" s="20" customFormat="1" x14ac:dyDescent="0.25">
      <c r="A46" s="15"/>
      <c r="B46" s="15"/>
      <c r="C46" s="15"/>
      <c r="D46" s="15"/>
      <c r="E46" s="16"/>
      <c r="F46" s="16"/>
      <c r="G46" s="15"/>
      <c r="H46" s="15"/>
      <c r="I46" s="15"/>
      <c r="J46" s="17"/>
      <c r="K46" s="17"/>
      <c r="L46" s="15"/>
      <c r="M46" s="15"/>
      <c r="N46" s="15"/>
      <c r="O46" s="15"/>
      <c r="P46" s="17"/>
      <c r="Q46" s="17"/>
      <c r="R46" s="15"/>
      <c r="S46" s="15"/>
      <c r="T46" s="15"/>
      <c r="U46" s="15"/>
      <c r="V46" s="17"/>
      <c r="W46" s="17"/>
      <c r="X46" s="17"/>
      <c r="Y46" s="17"/>
      <c r="Z46" s="16"/>
      <c r="AA46" s="16"/>
      <c r="AB46" s="16"/>
    </row>
    <row r="47" spans="1:28" s="20" customFormat="1" x14ac:dyDescent="0.25">
      <c r="A47" s="15"/>
      <c r="B47" s="15"/>
      <c r="C47" s="15"/>
      <c r="D47" s="15"/>
      <c r="E47" s="16"/>
      <c r="F47" s="16"/>
      <c r="G47" s="15"/>
      <c r="H47" s="15"/>
      <c r="I47" s="15"/>
      <c r="J47" s="17"/>
      <c r="K47" s="17"/>
      <c r="L47" s="15"/>
      <c r="M47" s="15"/>
      <c r="N47" s="15"/>
      <c r="O47" s="15"/>
      <c r="P47" s="17"/>
      <c r="Q47" s="17"/>
      <c r="R47" s="15"/>
      <c r="S47" s="15"/>
      <c r="T47" s="15"/>
      <c r="U47" s="15"/>
      <c r="V47" s="17"/>
      <c r="W47" s="17"/>
      <c r="X47" s="17"/>
      <c r="Y47" s="17"/>
      <c r="Z47" s="16"/>
      <c r="AA47" s="16"/>
      <c r="AB47" s="16"/>
    </row>
    <row r="48" spans="1:28" s="20" customFormat="1" x14ac:dyDescent="0.25">
      <c r="A48" s="15"/>
      <c r="B48" s="15"/>
      <c r="C48" s="15"/>
      <c r="D48" s="15"/>
      <c r="E48" s="16"/>
      <c r="F48" s="16"/>
      <c r="G48" s="15"/>
      <c r="H48" s="15"/>
      <c r="I48" s="15"/>
      <c r="J48" s="17"/>
      <c r="K48" s="17"/>
      <c r="L48" s="15"/>
      <c r="M48" s="15"/>
      <c r="N48" s="15"/>
      <c r="O48" s="15"/>
      <c r="P48" s="17"/>
      <c r="Q48" s="17"/>
      <c r="R48" s="15"/>
      <c r="S48" s="15"/>
      <c r="T48" s="15"/>
      <c r="U48" s="15"/>
      <c r="V48" s="17"/>
      <c r="W48" s="17"/>
      <c r="X48" s="17"/>
      <c r="Y48" s="17"/>
      <c r="Z48" s="16"/>
      <c r="AA48" s="16"/>
      <c r="AB48" s="16"/>
    </row>
    <row r="49" spans="1:28" s="20" customFormat="1" x14ac:dyDescent="0.25">
      <c r="A49" s="15"/>
      <c r="B49" s="15"/>
      <c r="C49" s="15"/>
      <c r="D49" s="15"/>
      <c r="E49" s="16"/>
      <c r="F49" s="16"/>
      <c r="G49" s="15"/>
      <c r="H49" s="15"/>
      <c r="I49" s="15"/>
      <c r="J49" s="17"/>
      <c r="K49" s="17"/>
      <c r="L49" s="15"/>
      <c r="M49" s="15"/>
      <c r="N49" s="15"/>
      <c r="O49" s="15"/>
      <c r="P49" s="17"/>
      <c r="Q49" s="17"/>
      <c r="R49" s="15"/>
      <c r="S49" s="15"/>
      <c r="T49" s="15"/>
      <c r="U49" s="15"/>
      <c r="V49" s="17"/>
      <c r="W49" s="17"/>
      <c r="X49" s="17"/>
      <c r="Y49" s="17"/>
      <c r="Z49" s="16"/>
      <c r="AA49" s="16"/>
      <c r="AB49" s="16"/>
    </row>
    <row r="50" spans="1:28" s="20" customFormat="1" x14ac:dyDescent="0.25">
      <c r="A50" s="15"/>
      <c r="B50" s="15"/>
      <c r="C50" s="15"/>
      <c r="D50" s="15"/>
      <c r="E50" s="16"/>
      <c r="F50" s="16"/>
      <c r="G50" s="15"/>
      <c r="H50" s="15"/>
      <c r="I50" s="15"/>
      <c r="J50" s="17"/>
      <c r="K50" s="17"/>
      <c r="L50" s="15"/>
      <c r="M50" s="15"/>
      <c r="N50" s="15"/>
      <c r="O50" s="15"/>
      <c r="P50" s="17"/>
      <c r="Q50" s="17"/>
      <c r="R50" s="15"/>
      <c r="S50" s="15"/>
      <c r="T50" s="15"/>
      <c r="U50" s="15"/>
      <c r="V50" s="17"/>
      <c r="W50" s="17"/>
      <c r="X50" s="17"/>
      <c r="Y50" s="17"/>
      <c r="Z50" s="16"/>
      <c r="AA50" s="16"/>
      <c r="AB50" s="16"/>
    </row>
    <row r="51" spans="1:28" s="20" customFormat="1" x14ac:dyDescent="0.25">
      <c r="A51" s="15"/>
      <c r="B51" s="15"/>
      <c r="C51" s="15"/>
      <c r="D51" s="15"/>
      <c r="E51" s="16"/>
      <c r="F51" s="16"/>
      <c r="G51" s="15"/>
      <c r="H51" s="15"/>
      <c r="I51" s="15"/>
      <c r="J51" s="17"/>
      <c r="K51" s="17"/>
      <c r="L51" s="15"/>
      <c r="M51" s="15"/>
      <c r="N51" s="15"/>
      <c r="O51" s="15"/>
      <c r="P51" s="17"/>
      <c r="Q51" s="17"/>
      <c r="R51" s="15"/>
      <c r="S51" s="15"/>
      <c r="T51" s="15"/>
      <c r="U51" s="15"/>
      <c r="V51" s="17"/>
      <c r="W51" s="17"/>
      <c r="X51" s="17"/>
      <c r="Y51" s="17"/>
      <c r="Z51" s="16"/>
      <c r="AA51" s="16"/>
      <c r="AB51" s="16"/>
    </row>
    <row r="52" spans="1:28" s="20" customFormat="1" x14ac:dyDescent="0.25">
      <c r="A52" s="15"/>
      <c r="B52" s="15"/>
      <c r="C52" s="15"/>
      <c r="D52" s="15"/>
      <c r="E52" s="16"/>
      <c r="F52" s="16"/>
      <c r="G52" s="15"/>
      <c r="H52" s="15"/>
      <c r="I52" s="15"/>
      <c r="J52" s="17"/>
      <c r="K52" s="17"/>
      <c r="L52" s="15"/>
      <c r="M52" s="15"/>
      <c r="N52" s="15"/>
      <c r="O52" s="15"/>
      <c r="P52" s="17"/>
      <c r="Q52" s="17"/>
      <c r="R52" s="15"/>
      <c r="S52" s="15"/>
      <c r="T52" s="15"/>
      <c r="U52" s="15"/>
      <c r="V52" s="17"/>
      <c r="W52" s="17"/>
      <c r="X52" s="17"/>
      <c r="Y52" s="17"/>
      <c r="Z52" s="16"/>
      <c r="AA52" s="16"/>
      <c r="AB52" s="16"/>
    </row>
    <row r="53" spans="1:28" s="20" customFormat="1" x14ac:dyDescent="0.25">
      <c r="A53" s="15"/>
      <c r="B53" s="15"/>
      <c r="C53" s="15"/>
      <c r="D53" s="15"/>
      <c r="E53" s="16"/>
      <c r="F53" s="16"/>
      <c r="G53" s="15"/>
      <c r="H53" s="15"/>
      <c r="I53" s="15"/>
      <c r="J53" s="17"/>
      <c r="K53" s="17"/>
      <c r="L53" s="15"/>
      <c r="M53" s="15"/>
      <c r="N53" s="15"/>
      <c r="O53" s="15"/>
      <c r="P53" s="17"/>
      <c r="Q53" s="17"/>
      <c r="R53" s="15"/>
      <c r="S53" s="15"/>
      <c r="T53" s="15"/>
      <c r="U53" s="15"/>
      <c r="V53" s="17"/>
      <c r="W53" s="17"/>
      <c r="X53" s="17"/>
      <c r="Y53" s="17"/>
      <c r="Z53" s="16"/>
      <c r="AA53" s="16"/>
      <c r="AB53" s="16"/>
    </row>
    <row r="54" spans="1:28" s="20" customFormat="1" x14ac:dyDescent="0.25">
      <c r="A54" s="15"/>
      <c r="B54" s="15"/>
      <c r="C54" s="15"/>
      <c r="D54" s="15"/>
      <c r="E54" s="16"/>
      <c r="F54" s="16"/>
      <c r="G54" s="15"/>
      <c r="H54" s="15"/>
      <c r="I54" s="15"/>
      <c r="J54" s="17"/>
      <c r="K54" s="17"/>
      <c r="L54" s="15"/>
      <c r="M54" s="15"/>
      <c r="N54" s="15"/>
      <c r="O54" s="15"/>
      <c r="P54" s="17"/>
      <c r="Q54" s="17"/>
      <c r="R54" s="15"/>
      <c r="S54" s="15"/>
      <c r="T54" s="15"/>
      <c r="U54" s="15"/>
      <c r="V54" s="17"/>
      <c r="W54" s="17"/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/>
      <c r="I55" s="15"/>
      <c r="J55" s="17"/>
      <c r="K55" s="17"/>
      <c r="L55" s="15"/>
      <c r="M55" s="15"/>
      <c r="N55" s="15"/>
      <c r="O55" s="15"/>
      <c r="P55" s="17"/>
      <c r="Q55" s="17"/>
      <c r="R55" s="15"/>
      <c r="S55" s="15"/>
      <c r="T55" s="15"/>
      <c r="U55" s="15"/>
      <c r="V55" s="17"/>
      <c r="W55" s="17"/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/>
      <c r="I56" s="15"/>
      <c r="J56" s="17"/>
      <c r="K56" s="17"/>
      <c r="L56" s="15"/>
      <c r="M56" s="15"/>
      <c r="N56" s="15"/>
      <c r="O56" s="15"/>
      <c r="P56" s="17"/>
      <c r="Q56" s="17"/>
      <c r="R56" s="15"/>
      <c r="S56" s="15"/>
      <c r="T56" s="15"/>
      <c r="U56" s="15"/>
      <c r="V56" s="17"/>
      <c r="W56" s="17"/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/>
      <c r="I57" s="15"/>
      <c r="J57" s="17"/>
      <c r="K57" s="17"/>
      <c r="L57" s="15"/>
      <c r="M57" s="15"/>
      <c r="N57" s="15"/>
      <c r="O57" s="15"/>
      <c r="P57" s="17"/>
      <c r="Q57" s="17"/>
      <c r="R57" s="15"/>
      <c r="S57" s="15"/>
      <c r="T57" s="15"/>
      <c r="U57" s="15"/>
      <c r="V57" s="17"/>
      <c r="W57" s="17"/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/>
      <c r="I58" s="15"/>
      <c r="J58" s="17"/>
      <c r="K58" s="17"/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/>
      <c r="I59" s="15"/>
      <c r="J59" s="17"/>
      <c r="K59" s="17"/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/>
      <c r="J60" s="17"/>
      <c r="K60" s="17"/>
      <c r="L60" s="15"/>
      <c r="M60" s="15"/>
      <c r="N60" s="15"/>
      <c r="O60" s="15"/>
      <c r="P60" s="17"/>
      <c r="Q60" s="17"/>
      <c r="R60" s="15"/>
      <c r="S60" s="15"/>
      <c r="T60" s="15"/>
      <c r="U60" s="15"/>
      <c r="V60" s="17"/>
      <c r="W60" s="17"/>
      <c r="X60" s="17"/>
      <c r="Y60" s="17"/>
      <c r="Z60" s="16"/>
      <c r="AA60" s="16"/>
      <c r="AB60" s="16"/>
    </row>
    <row r="61" spans="1:28" s="20" customFormat="1" x14ac:dyDescent="0.25">
      <c r="A61" s="15"/>
      <c r="B61" s="15"/>
      <c r="C61" s="15"/>
      <c r="D61" s="15"/>
      <c r="E61" s="16"/>
      <c r="F61" s="16"/>
      <c r="G61" s="15"/>
      <c r="H61" s="15"/>
      <c r="I61" s="15"/>
      <c r="J61" s="17"/>
      <c r="K61" s="17"/>
      <c r="L61" s="15"/>
      <c r="M61" s="15"/>
      <c r="N61" s="15"/>
      <c r="O61" s="15"/>
      <c r="P61" s="17"/>
      <c r="Q61" s="17"/>
      <c r="R61" s="15"/>
      <c r="S61" s="15"/>
      <c r="T61" s="15"/>
      <c r="U61" s="15"/>
      <c r="V61" s="17"/>
      <c r="W61" s="17"/>
      <c r="X61" s="17"/>
      <c r="Y61" s="17"/>
      <c r="Z61" s="16"/>
      <c r="AA61" s="16"/>
      <c r="AB61" s="16"/>
    </row>
    <row r="62" spans="1:28" s="20" customFormat="1" x14ac:dyDescent="0.25">
      <c r="A62" s="15"/>
      <c r="B62" s="15"/>
      <c r="C62" s="15"/>
      <c r="D62" s="15"/>
      <c r="E62" s="16"/>
      <c r="F62" s="16"/>
      <c r="G62" s="15"/>
      <c r="H62" s="15"/>
      <c r="I62" s="15"/>
      <c r="J62" s="17"/>
      <c r="K62" s="17"/>
      <c r="L62" s="15"/>
      <c r="M62" s="15"/>
      <c r="N62" s="15"/>
      <c r="O62" s="15"/>
      <c r="P62" s="17"/>
      <c r="Q62" s="17"/>
      <c r="R62" s="15"/>
      <c r="S62" s="15"/>
      <c r="T62" s="15"/>
      <c r="U62" s="15"/>
      <c r="V62" s="17"/>
      <c r="W62" s="17"/>
      <c r="X62" s="17"/>
      <c r="Y62" s="17"/>
      <c r="Z62" s="16"/>
      <c r="AA62" s="16"/>
      <c r="AB62" s="16"/>
    </row>
    <row r="63" spans="1:28" s="20" customFormat="1" x14ac:dyDescent="0.25">
      <c r="A63" s="15"/>
      <c r="B63" s="15"/>
      <c r="C63" s="15"/>
      <c r="D63" s="15"/>
      <c r="E63" s="16"/>
      <c r="F63" s="16"/>
      <c r="G63" s="15"/>
      <c r="H63" s="15"/>
      <c r="I63" s="15"/>
      <c r="J63" s="17"/>
      <c r="K63" s="17"/>
      <c r="L63" s="15"/>
      <c r="M63" s="15"/>
      <c r="N63" s="15"/>
      <c r="O63" s="15"/>
      <c r="P63" s="17"/>
      <c r="Q63" s="17"/>
      <c r="R63" s="15"/>
      <c r="S63" s="15"/>
      <c r="T63" s="15"/>
      <c r="U63" s="15"/>
      <c r="V63" s="17"/>
      <c r="W63" s="17"/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/>
      <c r="I64" s="15"/>
      <c r="J64" s="17"/>
      <c r="K64" s="17"/>
      <c r="L64" s="15"/>
      <c r="M64" s="15"/>
      <c r="N64" s="15"/>
      <c r="O64" s="15"/>
      <c r="P64" s="17"/>
      <c r="Q64" s="17"/>
      <c r="R64" s="15"/>
      <c r="S64" s="15"/>
      <c r="T64" s="15"/>
      <c r="U64" s="15"/>
      <c r="V64" s="17"/>
      <c r="W64" s="17"/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/>
      <c r="I65" s="15"/>
      <c r="J65" s="17"/>
      <c r="K65" s="17"/>
      <c r="L65" s="15"/>
      <c r="M65" s="15"/>
      <c r="N65" s="15"/>
      <c r="O65" s="15"/>
      <c r="P65" s="17"/>
      <c r="Q65" s="17"/>
      <c r="R65" s="15"/>
      <c r="S65" s="15"/>
      <c r="T65" s="15"/>
      <c r="U65" s="15"/>
      <c r="V65" s="17"/>
      <c r="W65" s="17"/>
      <c r="X65" s="17"/>
      <c r="Y65" s="17"/>
      <c r="Z65" s="16"/>
      <c r="AA65" s="16"/>
      <c r="AB65" s="16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17"/>
      <c r="L66" s="3"/>
      <c r="M66" s="3"/>
      <c r="N66" s="3"/>
      <c r="O66" s="3"/>
      <c r="P66" s="17"/>
      <c r="Q66" s="17"/>
      <c r="R66" s="3"/>
      <c r="S66" s="3"/>
      <c r="T66" s="3"/>
      <c r="U66" s="3"/>
      <c r="V66" s="17"/>
      <c r="W66" s="1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17"/>
      <c r="L67" s="3"/>
      <c r="M67" s="3"/>
      <c r="N67" s="3"/>
      <c r="O67" s="3"/>
      <c r="P67" s="17"/>
      <c r="Q67" s="17"/>
      <c r="R67" s="3"/>
      <c r="S67" s="3"/>
      <c r="T67" s="3"/>
      <c r="U67" s="3"/>
      <c r="V67" s="17"/>
      <c r="W67" s="1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17"/>
      <c r="L68" s="3"/>
      <c r="M68" s="3"/>
      <c r="N68" s="3"/>
      <c r="O68" s="3"/>
      <c r="P68" s="7"/>
      <c r="Q68" s="1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2C4E2-AC36-4F35-884F-AC0D177C4178}">
  <dimension ref="A1:AC220"/>
  <sheetViews>
    <sheetView workbookViewId="0">
      <selection activeCell="F28" sqref="F28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769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770</v>
      </c>
      <c r="B3" s="3" t="s">
        <v>771</v>
      </c>
      <c r="C3" s="3" t="s">
        <v>29</v>
      </c>
      <c r="D3" s="3">
        <v>143.44</v>
      </c>
      <c r="E3" s="12">
        <v>59600</v>
      </c>
      <c r="F3" s="12"/>
      <c r="G3" s="3">
        <v>81.332999999999998</v>
      </c>
      <c r="H3" s="3" t="s">
        <v>272</v>
      </c>
      <c r="I3" s="3">
        <v>9.1975999999999996</v>
      </c>
      <c r="J3" s="7">
        <v>469</v>
      </c>
      <c r="K3" s="7">
        <f>I3*J3</f>
        <v>4313.6743999999999</v>
      </c>
      <c r="L3" s="3"/>
      <c r="M3" s="3">
        <v>30.953399999999998</v>
      </c>
      <c r="N3" s="3" t="s">
        <v>307</v>
      </c>
      <c r="O3" s="3">
        <v>8.1929999999999996</v>
      </c>
      <c r="P3" s="7">
        <v>196</v>
      </c>
      <c r="Q3" s="7">
        <f>O3*P3</f>
        <v>1605.828</v>
      </c>
      <c r="R3" s="3"/>
      <c r="S3" s="3">
        <v>31.153600000000001</v>
      </c>
      <c r="T3" s="3" t="s">
        <v>273</v>
      </c>
      <c r="U3" s="3">
        <v>0.92810000000000004</v>
      </c>
      <c r="V3" s="7">
        <v>96.97</v>
      </c>
      <c r="W3" s="7">
        <f>U3*V3</f>
        <v>89.997856999999996</v>
      </c>
      <c r="X3" s="7"/>
      <c r="Y3" s="7"/>
      <c r="Z3" s="12"/>
      <c r="AA3" s="12"/>
      <c r="AB3" s="12"/>
    </row>
    <row r="4" spans="1:29" x14ac:dyDescent="0.25">
      <c r="A4" s="3"/>
      <c r="B4" s="3" t="s">
        <v>772</v>
      </c>
      <c r="C4" s="3"/>
      <c r="D4" s="3"/>
      <c r="E4" s="12"/>
      <c r="F4" s="12"/>
      <c r="G4" s="3"/>
      <c r="H4" s="3" t="s">
        <v>273</v>
      </c>
      <c r="I4" s="3">
        <v>11.5008</v>
      </c>
      <c r="J4" s="7">
        <v>1049</v>
      </c>
      <c r="K4" s="7">
        <f t="shared" ref="K4:K11" si="0">I4*J4</f>
        <v>12064.3392</v>
      </c>
      <c r="L4" s="3"/>
      <c r="M4" s="3"/>
      <c r="N4" s="3" t="s">
        <v>40</v>
      </c>
      <c r="O4" s="3">
        <v>0.65669999999999995</v>
      </c>
      <c r="P4" s="7">
        <v>196</v>
      </c>
      <c r="Q4" s="7">
        <f t="shared" ref="Q4:Q10" si="1">O4*P4</f>
        <v>128.7132</v>
      </c>
      <c r="R4" s="3"/>
      <c r="S4" s="3"/>
      <c r="T4" s="3" t="s">
        <v>307</v>
      </c>
      <c r="U4" s="3">
        <v>2.1960000000000002</v>
      </c>
      <c r="V4" s="7">
        <v>96.97</v>
      </c>
      <c r="W4" s="7">
        <f t="shared" ref="W4:W10" si="2">U4*V4</f>
        <v>212.94612000000001</v>
      </c>
      <c r="X4" s="7"/>
      <c r="Y4" s="7"/>
      <c r="Z4" s="12"/>
      <c r="AA4" s="12"/>
      <c r="AB4" s="12"/>
      <c r="AC4" s="4"/>
    </row>
    <row r="5" spans="1:29" x14ac:dyDescent="0.25">
      <c r="A5" s="3"/>
      <c r="B5" s="3" t="s">
        <v>773</v>
      </c>
      <c r="C5" s="3"/>
      <c r="D5" s="3"/>
      <c r="E5" s="12"/>
      <c r="F5" s="12"/>
      <c r="G5" s="3"/>
      <c r="H5" s="3" t="s">
        <v>307</v>
      </c>
      <c r="I5" s="3">
        <v>2.2322000000000002</v>
      </c>
      <c r="J5" s="7">
        <v>897</v>
      </c>
      <c r="K5" s="7">
        <f t="shared" si="0"/>
        <v>2002.2834000000003</v>
      </c>
      <c r="L5" s="3"/>
      <c r="M5" s="3"/>
      <c r="N5" s="3" t="s">
        <v>44</v>
      </c>
      <c r="O5" s="3">
        <v>1.2466999999999999</v>
      </c>
      <c r="P5" s="7">
        <v>196</v>
      </c>
      <c r="Q5" s="7">
        <f t="shared" si="1"/>
        <v>244.35319999999999</v>
      </c>
      <c r="R5" s="3"/>
      <c r="S5" s="3"/>
      <c r="T5" s="3" t="s">
        <v>40</v>
      </c>
      <c r="U5" s="3">
        <v>1.4446000000000001</v>
      </c>
      <c r="V5" s="7">
        <v>96.97</v>
      </c>
      <c r="W5" s="7">
        <f t="shared" si="2"/>
        <v>140.08286200000001</v>
      </c>
      <c r="X5" s="7"/>
      <c r="Y5" s="7"/>
      <c r="Z5" s="12"/>
      <c r="AA5" s="12"/>
      <c r="AB5" s="12"/>
      <c r="AC5" s="4"/>
    </row>
    <row r="6" spans="1:29" x14ac:dyDescent="0.25">
      <c r="A6" s="3"/>
      <c r="B6" s="3" t="s">
        <v>774</v>
      </c>
      <c r="C6" s="3"/>
      <c r="D6" s="3"/>
      <c r="E6" s="12"/>
      <c r="F6" s="12"/>
      <c r="G6" s="3"/>
      <c r="H6" s="3" t="s">
        <v>40</v>
      </c>
      <c r="I6" s="3">
        <v>8.0349000000000004</v>
      </c>
      <c r="J6" s="7">
        <v>552</v>
      </c>
      <c r="K6" s="7">
        <f t="shared" si="0"/>
        <v>4435.2647999999999</v>
      </c>
      <c r="L6" s="3"/>
      <c r="M6" s="3"/>
      <c r="N6" s="3" t="s">
        <v>45</v>
      </c>
      <c r="O6" s="3">
        <v>2.7080000000000002</v>
      </c>
      <c r="P6" s="7">
        <v>196</v>
      </c>
      <c r="Q6" s="7">
        <f t="shared" si="1"/>
        <v>530.76800000000003</v>
      </c>
      <c r="R6" s="3"/>
      <c r="S6" s="3"/>
      <c r="T6" s="3" t="s">
        <v>44</v>
      </c>
      <c r="U6" s="3">
        <v>1.3846000000000001</v>
      </c>
      <c r="V6" s="7">
        <v>96.97</v>
      </c>
      <c r="W6" s="7">
        <f t="shared" si="2"/>
        <v>134.26466200000002</v>
      </c>
      <c r="X6" s="7"/>
      <c r="Y6" s="7"/>
      <c r="Z6" s="12"/>
      <c r="AA6" s="12"/>
      <c r="AB6" s="12"/>
      <c r="AC6" s="4"/>
    </row>
    <row r="7" spans="1:29" x14ac:dyDescent="0.25">
      <c r="A7" s="3"/>
      <c r="B7" s="3" t="s">
        <v>56</v>
      </c>
      <c r="C7" s="3"/>
      <c r="D7" s="3"/>
      <c r="E7" s="12"/>
      <c r="F7" s="12"/>
      <c r="G7" s="3"/>
      <c r="H7" s="3" t="s">
        <v>44</v>
      </c>
      <c r="I7" s="3">
        <v>13.7826</v>
      </c>
      <c r="J7" s="7">
        <v>538</v>
      </c>
      <c r="K7" s="7">
        <f t="shared" si="0"/>
        <v>7415.0388000000003</v>
      </c>
      <c r="L7" s="3"/>
      <c r="M7" s="3"/>
      <c r="N7" s="3" t="s">
        <v>31</v>
      </c>
      <c r="O7" s="3">
        <v>10.1533</v>
      </c>
      <c r="P7" s="7">
        <v>196</v>
      </c>
      <c r="Q7" s="7">
        <f t="shared" si="1"/>
        <v>1990.0467999999998</v>
      </c>
      <c r="R7" s="3"/>
      <c r="S7" s="3"/>
      <c r="T7" s="3" t="s">
        <v>31</v>
      </c>
      <c r="U7" s="3">
        <v>0.1149</v>
      </c>
      <c r="V7" s="7">
        <v>96.97</v>
      </c>
      <c r="W7" s="7">
        <f t="shared" si="2"/>
        <v>11.141852999999999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 t="s">
        <v>31</v>
      </c>
      <c r="I8" s="3">
        <v>0.21759999999999999</v>
      </c>
      <c r="J8" s="7">
        <v>787</v>
      </c>
      <c r="K8" s="7">
        <f t="shared" si="0"/>
        <v>171.25119999999998</v>
      </c>
      <c r="L8" s="3"/>
      <c r="M8" s="3"/>
      <c r="N8" s="3" t="s">
        <v>34</v>
      </c>
      <c r="O8" s="3">
        <v>0.58879999999999999</v>
      </c>
      <c r="P8" s="7">
        <v>196</v>
      </c>
      <c r="Q8" s="7">
        <f t="shared" si="1"/>
        <v>115.40479999999999</v>
      </c>
      <c r="R8" s="3"/>
      <c r="S8" s="3"/>
      <c r="T8" s="3" t="s">
        <v>32</v>
      </c>
      <c r="U8" s="3">
        <v>2.5939999999999999</v>
      </c>
      <c r="V8" s="7">
        <v>96.97</v>
      </c>
      <c r="W8" s="7">
        <f t="shared" si="2"/>
        <v>251.54017999999999</v>
      </c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 t="s">
        <v>32</v>
      </c>
      <c r="I9" s="3">
        <v>7.8921999999999999</v>
      </c>
      <c r="J9" s="7">
        <v>1077</v>
      </c>
      <c r="K9" s="7">
        <f t="shared" si="0"/>
        <v>8499.8994000000002</v>
      </c>
      <c r="L9" s="3"/>
      <c r="M9" s="3"/>
      <c r="N9" s="3" t="s">
        <v>49</v>
      </c>
      <c r="O9" s="3">
        <v>6.2131999999999996</v>
      </c>
      <c r="P9" s="7">
        <v>196</v>
      </c>
      <c r="Q9" s="7">
        <f t="shared" si="1"/>
        <v>1217.7872</v>
      </c>
      <c r="R9" s="3"/>
      <c r="S9" s="3"/>
      <c r="T9" s="3" t="s">
        <v>34</v>
      </c>
      <c r="U9" s="3">
        <v>0.14860000000000001</v>
      </c>
      <c r="V9" s="7">
        <v>96.97</v>
      </c>
      <c r="W9" s="7">
        <f t="shared" si="2"/>
        <v>14.409742000000001</v>
      </c>
      <c r="X9" s="7"/>
      <c r="Y9" s="7"/>
      <c r="Z9" s="12"/>
      <c r="AA9" s="12"/>
      <c r="AB9" s="12"/>
      <c r="AC9" s="4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34</v>
      </c>
      <c r="I10" s="3">
        <v>0.40100000000000002</v>
      </c>
      <c r="J10" s="7">
        <v>1201</v>
      </c>
      <c r="K10" s="7">
        <f t="shared" si="0"/>
        <v>481.60100000000006</v>
      </c>
      <c r="L10" s="3"/>
      <c r="M10" s="3"/>
      <c r="N10" s="3" t="s">
        <v>112</v>
      </c>
      <c r="O10" s="3">
        <v>1.1937</v>
      </c>
      <c r="P10" s="7">
        <v>196</v>
      </c>
      <c r="Q10" s="7">
        <f t="shared" si="1"/>
        <v>233.96520000000001</v>
      </c>
      <c r="R10" s="3"/>
      <c r="S10" s="3"/>
      <c r="T10" s="3" t="s">
        <v>49</v>
      </c>
      <c r="U10" s="3">
        <v>22.3428</v>
      </c>
      <c r="V10" s="7">
        <v>96.97</v>
      </c>
      <c r="W10" s="7">
        <f t="shared" si="2"/>
        <v>2166.5813160000002</v>
      </c>
      <c r="X10" s="7"/>
      <c r="Y10" s="7"/>
      <c r="Z10" s="12"/>
      <c r="AA10" s="12"/>
      <c r="AB10" s="12"/>
      <c r="AC10" s="4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112</v>
      </c>
      <c r="I11" s="3">
        <v>28.074100000000001</v>
      </c>
      <c r="J11" s="7">
        <v>580</v>
      </c>
      <c r="K11" s="7">
        <f t="shared" si="0"/>
        <v>16282.978000000001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  <c r="AC11" s="4"/>
    </row>
    <row r="12" spans="1:29" x14ac:dyDescent="0.25">
      <c r="A12" s="3"/>
      <c r="B12" s="3"/>
      <c r="C12" s="3"/>
      <c r="D12" s="3"/>
      <c r="E12" s="12"/>
      <c r="F12" s="12"/>
      <c r="G12" s="3"/>
      <c r="H12" s="3"/>
      <c r="I12" s="3">
        <f>SUM(I3:I11)</f>
        <v>81.332999999999998</v>
      </c>
      <c r="J12" s="7"/>
      <c r="K12" s="7">
        <f>SUM(K3:K11)</f>
        <v>55666.330200000004</v>
      </c>
      <c r="L12" s="3"/>
      <c r="M12" s="3"/>
      <c r="N12" s="3"/>
      <c r="O12" s="3">
        <f>SUM(O3:O10)</f>
        <v>30.953400000000002</v>
      </c>
      <c r="P12" s="7"/>
      <c r="Q12" s="7">
        <f>SUM(Q3:Q10)</f>
        <v>6066.8663999999999</v>
      </c>
      <c r="R12" s="3"/>
      <c r="S12" s="3"/>
      <c r="T12" s="3"/>
      <c r="U12" s="14">
        <f>SUM(U3:U10)</f>
        <v>31.153600000000001</v>
      </c>
      <c r="V12" s="7"/>
      <c r="W12" s="7">
        <f>SUM(W3:W10)</f>
        <v>3020.9645920000003</v>
      </c>
      <c r="X12" s="7"/>
      <c r="Y12" s="7">
        <f>K12+Q12+W12</f>
        <v>64754.161192</v>
      </c>
      <c r="Z12" s="12">
        <v>64800</v>
      </c>
      <c r="AA12" s="12">
        <v>59600</v>
      </c>
      <c r="AB12" s="12">
        <f>Z12-AA12</f>
        <v>5200</v>
      </c>
      <c r="AC12" s="4"/>
    </row>
    <row r="13" spans="1:29" x14ac:dyDescent="0.25">
      <c r="A13" s="29"/>
      <c r="B13" s="29"/>
      <c r="C13" s="29"/>
      <c r="D13" s="29"/>
      <c r="E13" s="33"/>
      <c r="F13" s="33"/>
      <c r="G13" s="29"/>
      <c r="H13" s="29"/>
      <c r="I13" s="29"/>
      <c r="J13" s="19"/>
      <c r="K13" s="19"/>
      <c r="L13" s="29"/>
      <c r="M13" s="29"/>
      <c r="N13" s="29"/>
      <c r="O13" s="29"/>
      <c r="P13" s="19"/>
      <c r="Q13" s="19"/>
      <c r="R13" s="29"/>
      <c r="S13" s="29"/>
      <c r="T13" s="29"/>
      <c r="U13" s="29"/>
      <c r="V13" s="19"/>
      <c r="W13" s="19"/>
      <c r="X13" s="19"/>
      <c r="Y13" s="19"/>
      <c r="Z13" s="33"/>
      <c r="AA13" s="33"/>
      <c r="AB13" s="33"/>
      <c r="AC13" s="4"/>
    </row>
    <row r="14" spans="1:29" x14ac:dyDescent="0.25">
      <c r="A14" s="3" t="s">
        <v>775</v>
      </c>
      <c r="B14" s="3" t="s">
        <v>776</v>
      </c>
      <c r="C14" s="3" t="s">
        <v>29</v>
      </c>
      <c r="D14" s="3">
        <v>163.13</v>
      </c>
      <c r="E14" s="12">
        <v>104900</v>
      </c>
      <c r="F14" s="12"/>
      <c r="G14" s="3">
        <v>163.13</v>
      </c>
      <c r="H14" s="3" t="s">
        <v>45</v>
      </c>
      <c r="I14" s="3">
        <v>1.2357</v>
      </c>
      <c r="J14" s="7">
        <v>524</v>
      </c>
      <c r="K14" s="7">
        <f>I14*J14</f>
        <v>647.5068</v>
      </c>
      <c r="L14" s="3"/>
      <c r="M14" s="3">
        <v>72.267200000000003</v>
      </c>
      <c r="N14" s="3" t="s">
        <v>45</v>
      </c>
      <c r="O14" s="3">
        <v>31.4086</v>
      </c>
      <c r="P14" s="7">
        <v>196</v>
      </c>
      <c r="Q14" s="7">
        <f>O14*P14</f>
        <v>6156.0856000000003</v>
      </c>
      <c r="R14" s="3"/>
      <c r="S14" s="3">
        <v>6.0834000000000001</v>
      </c>
      <c r="T14" s="3" t="s">
        <v>31</v>
      </c>
      <c r="U14" s="3">
        <v>1.4832000000000001</v>
      </c>
      <c r="V14" s="7">
        <v>96.97</v>
      </c>
      <c r="W14" s="7">
        <f>U14*V14</f>
        <v>143.82590400000001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31</v>
      </c>
      <c r="I15" s="3">
        <v>18.853300000000001</v>
      </c>
      <c r="J15" s="7">
        <v>787</v>
      </c>
      <c r="K15" s="7">
        <f t="shared" ref="K15:K19" si="3">I15*J15</f>
        <v>14837.5471</v>
      </c>
      <c r="L15" s="3"/>
      <c r="M15" s="3"/>
      <c r="N15" s="3" t="s">
        <v>31</v>
      </c>
      <c r="O15" s="3">
        <v>15.313800000000001</v>
      </c>
      <c r="P15" s="7">
        <v>196</v>
      </c>
      <c r="Q15" s="7">
        <f t="shared" ref="Q15:Q19" si="4">O15*P15</f>
        <v>3001.5048000000002</v>
      </c>
      <c r="R15" s="3"/>
      <c r="S15" s="3"/>
      <c r="T15" s="3" t="s">
        <v>32</v>
      </c>
      <c r="U15" s="3">
        <v>1.7363</v>
      </c>
      <c r="V15" s="7">
        <v>96.97</v>
      </c>
      <c r="W15" s="7">
        <f t="shared" ref="W15:W17" si="5">U15*V15</f>
        <v>168.369011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32</v>
      </c>
      <c r="I16" s="3">
        <v>16.4208</v>
      </c>
      <c r="J16" s="7">
        <v>1077</v>
      </c>
      <c r="K16" s="7">
        <f t="shared" si="3"/>
        <v>17685.2016</v>
      </c>
      <c r="L16" s="3"/>
      <c r="M16" s="3"/>
      <c r="N16" s="3" t="s">
        <v>32</v>
      </c>
      <c r="O16" s="3">
        <v>8.7261000000000006</v>
      </c>
      <c r="P16" s="7">
        <v>196</v>
      </c>
      <c r="Q16" s="7">
        <f t="shared" si="4"/>
        <v>1710.3156000000001</v>
      </c>
      <c r="R16" s="3"/>
      <c r="S16" s="3"/>
      <c r="T16" s="3" t="s">
        <v>86</v>
      </c>
      <c r="U16" s="14">
        <v>0.91410000000000002</v>
      </c>
      <c r="V16" s="7">
        <v>96.97</v>
      </c>
      <c r="W16" s="7">
        <f t="shared" si="5"/>
        <v>88.640276999999998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274</v>
      </c>
      <c r="I17" s="3">
        <v>11.8002</v>
      </c>
      <c r="J17" s="7">
        <v>980</v>
      </c>
      <c r="K17" s="7">
        <f t="shared" si="3"/>
        <v>11564.196</v>
      </c>
      <c r="L17" s="3"/>
      <c r="M17" s="3"/>
      <c r="N17" s="3" t="s">
        <v>777</v>
      </c>
      <c r="O17" s="3">
        <v>0.33090000000000003</v>
      </c>
      <c r="P17" s="7">
        <v>196</v>
      </c>
      <c r="Q17" s="7">
        <f t="shared" si="4"/>
        <v>64.856400000000008</v>
      </c>
      <c r="R17" s="3"/>
      <c r="S17" s="3"/>
      <c r="T17" s="3" t="s">
        <v>34</v>
      </c>
      <c r="U17" s="3">
        <v>1.9498</v>
      </c>
      <c r="V17" s="7">
        <v>96.97</v>
      </c>
      <c r="W17" s="7">
        <f t="shared" si="5"/>
        <v>189.07210599999999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86</v>
      </c>
      <c r="I18" s="3">
        <v>1.2036</v>
      </c>
      <c r="J18" s="7">
        <v>483</v>
      </c>
      <c r="K18" s="7">
        <f t="shared" si="3"/>
        <v>581.33879999999999</v>
      </c>
      <c r="L18" s="3"/>
      <c r="M18" s="3"/>
      <c r="N18" s="3" t="s">
        <v>86</v>
      </c>
      <c r="O18" s="3">
        <v>8.5463000000000005</v>
      </c>
      <c r="P18" s="7">
        <v>196</v>
      </c>
      <c r="Q18" s="7">
        <f t="shared" si="4"/>
        <v>1675.0748000000001</v>
      </c>
      <c r="R18" s="3"/>
      <c r="S18" s="3"/>
      <c r="T18" s="3"/>
      <c r="U18" s="14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34</v>
      </c>
      <c r="I19" s="3">
        <v>35.265799999999999</v>
      </c>
      <c r="J19" s="7">
        <v>1201</v>
      </c>
      <c r="K19" s="7">
        <f t="shared" si="3"/>
        <v>42354.2258</v>
      </c>
      <c r="L19" s="3"/>
      <c r="M19" s="3"/>
      <c r="N19" s="3" t="s">
        <v>34</v>
      </c>
      <c r="O19" s="3">
        <v>7.9414999999999996</v>
      </c>
      <c r="P19" s="7">
        <v>196</v>
      </c>
      <c r="Q19" s="7">
        <f t="shared" si="4"/>
        <v>1556.5339999999999</v>
      </c>
      <c r="R19" s="3"/>
      <c r="S19" s="3"/>
      <c r="T19" s="3"/>
      <c r="U19" s="14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>
        <f>SUM(I14:I19)</f>
        <v>84.77940000000001</v>
      </c>
      <c r="J20" s="7"/>
      <c r="K20" s="7">
        <f>SUM(K14:K19)</f>
        <v>87670.016099999993</v>
      </c>
      <c r="L20" s="3"/>
      <c r="M20" s="3"/>
      <c r="N20" s="3"/>
      <c r="O20" s="3">
        <f>SUM(O14:O19)</f>
        <v>72.267200000000003</v>
      </c>
      <c r="P20" s="7"/>
      <c r="Q20" s="7">
        <f>SUM(Q14:Q19)</f>
        <v>14164.371200000001</v>
      </c>
      <c r="R20" s="3"/>
      <c r="S20" s="3"/>
      <c r="T20" s="3"/>
      <c r="U20" s="3">
        <f>SUM(U14:U17)</f>
        <v>6.0834000000000001</v>
      </c>
      <c r="V20" s="7"/>
      <c r="W20" s="7">
        <f>SUM(W14:W17)</f>
        <v>589.90729799999997</v>
      </c>
      <c r="X20" s="7"/>
      <c r="Y20" s="7">
        <f>K20+Q20+W20</f>
        <v>102424.29459800001</v>
      </c>
      <c r="Z20" s="12">
        <v>102400</v>
      </c>
      <c r="AA20" s="12">
        <v>104900</v>
      </c>
      <c r="AB20" s="12">
        <f>Z20-AA20</f>
        <v>-2500</v>
      </c>
    </row>
    <row r="21" spans="1:29" x14ac:dyDescent="0.25">
      <c r="A21" s="29"/>
      <c r="B21" s="29"/>
      <c r="C21" s="29"/>
      <c r="D21" s="29"/>
      <c r="E21" s="33"/>
      <c r="F21" s="33"/>
      <c r="G21" s="29"/>
      <c r="H21" s="29"/>
      <c r="I21" s="29"/>
      <c r="J21" s="19"/>
      <c r="K21" s="19"/>
      <c r="L21" s="29"/>
      <c r="M21" s="29"/>
      <c r="N21" s="29"/>
      <c r="O21" s="29"/>
      <c r="P21" s="19"/>
      <c r="Q21" s="19"/>
      <c r="R21" s="29"/>
      <c r="S21" s="29"/>
      <c r="T21" s="29"/>
      <c r="U21" s="29"/>
      <c r="V21" s="19"/>
      <c r="W21" s="19"/>
      <c r="X21" s="19"/>
      <c r="Y21" s="19"/>
      <c r="Z21" s="33"/>
      <c r="AA21" s="33"/>
      <c r="AB21" s="33"/>
    </row>
    <row r="22" spans="1:29" x14ac:dyDescent="0.25">
      <c r="A22" s="3" t="s">
        <v>778</v>
      </c>
      <c r="B22" s="3" t="s">
        <v>779</v>
      </c>
      <c r="C22" s="3" t="s">
        <v>29</v>
      </c>
      <c r="D22" s="3">
        <v>155.12</v>
      </c>
      <c r="E22" s="12">
        <v>116800</v>
      </c>
      <c r="F22" s="12"/>
      <c r="G22" s="3">
        <v>112.7974</v>
      </c>
      <c r="H22" s="3" t="s">
        <v>16</v>
      </c>
      <c r="I22" s="3">
        <v>6.0186999999999999</v>
      </c>
      <c r="J22" s="7">
        <v>1118</v>
      </c>
      <c r="K22" s="7">
        <f>I22*J22</f>
        <v>6728.9066000000003</v>
      </c>
      <c r="L22" s="3"/>
      <c r="M22" s="3">
        <v>6.4410999999999996</v>
      </c>
      <c r="N22" s="3" t="s">
        <v>44</v>
      </c>
      <c r="O22" s="3">
        <v>0.95820000000000005</v>
      </c>
      <c r="P22" s="7">
        <v>196</v>
      </c>
      <c r="Q22" s="7">
        <f>O22*P22</f>
        <v>187.80720000000002</v>
      </c>
      <c r="R22" s="3"/>
      <c r="S22" s="3">
        <v>40.881500000000003</v>
      </c>
      <c r="T22" s="3" t="s">
        <v>16</v>
      </c>
      <c r="U22" s="3">
        <v>1.8548</v>
      </c>
      <c r="V22" s="7">
        <v>96.97</v>
      </c>
      <c r="W22" s="7">
        <f>U22*V22</f>
        <v>179.85995600000001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 t="s">
        <v>17</v>
      </c>
      <c r="I23" s="3">
        <v>4.2343000000000002</v>
      </c>
      <c r="J23" s="7">
        <v>842</v>
      </c>
      <c r="K23" s="7">
        <f t="shared" ref="K23:K32" si="6">I23*J23</f>
        <v>3565.2806</v>
      </c>
      <c r="L23" s="3"/>
      <c r="M23" s="3"/>
      <c r="N23" s="3" t="s">
        <v>45</v>
      </c>
      <c r="O23" s="3">
        <v>0.24010000000000001</v>
      </c>
      <c r="P23" s="7">
        <v>196</v>
      </c>
      <c r="Q23" s="7">
        <f t="shared" ref="Q23:Q25" si="7">O23*P23</f>
        <v>47.059600000000003</v>
      </c>
      <c r="R23" s="3"/>
      <c r="S23" s="3"/>
      <c r="T23" s="3" t="s">
        <v>40</v>
      </c>
      <c r="U23" s="3">
        <v>0.19969999999999999</v>
      </c>
      <c r="V23" s="7">
        <v>96.97</v>
      </c>
      <c r="W23" s="7">
        <f t="shared" ref="W23:W31" si="8">U23*V23</f>
        <v>19.364908999999997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 t="s">
        <v>40</v>
      </c>
      <c r="I24" s="3">
        <v>2.0173999999999999</v>
      </c>
      <c r="J24" s="7">
        <v>552</v>
      </c>
      <c r="K24" s="7">
        <f t="shared" si="6"/>
        <v>1113.6047999999998</v>
      </c>
      <c r="L24" s="3"/>
      <c r="M24" s="3"/>
      <c r="N24" s="3" t="s">
        <v>274</v>
      </c>
      <c r="O24" s="3">
        <v>3.8435999999999999</v>
      </c>
      <c r="P24" s="7">
        <v>196</v>
      </c>
      <c r="Q24" s="7">
        <f t="shared" si="7"/>
        <v>753.34559999999999</v>
      </c>
      <c r="R24" s="3"/>
      <c r="S24" s="3"/>
      <c r="T24" s="3" t="s">
        <v>44</v>
      </c>
      <c r="U24" s="3">
        <v>2.2330999999999999</v>
      </c>
      <c r="V24" s="7">
        <v>96.97</v>
      </c>
      <c r="W24" s="7">
        <f t="shared" si="8"/>
        <v>216.54370699999998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 t="s">
        <v>44</v>
      </c>
      <c r="I25" s="3">
        <v>8.3231000000000002</v>
      </c>
      <c r="J25" s="7">
        <v>538</v>
      </c>
      <c r="K25" s="7">
        <f t="shared" si="6"/>
        <v>4477.8278</v>
      </c>
      <c r="L25" s="3"/>
      <c r="M25" s="3"/>
      <c r="N25" s="3" t="s">
        <v>34</v>
      </c>
      <c r="O25" s="3">
        <v>1.3992</v>
      </c>
      <c r="P25" s="7">
        <v>196</v>
      </c>
      <c r="Q25" s="7">
        <f t="shared" si="7"/>
        <v>274.2432</v>
      </c>
      <c r="R25" s="3"/>
      <c r="S25" s="3"/>
      <c r="T25" s="3" t="s">
        <v>45</v>
      </c>
      <c r="U25" s="14">
        <v>8.0799000000000003</v>
      </c>
      <c r="V25" s="7">
        <v>96.97</v>
      </c>
      <c r="W25" s="7">
        <f t="shared" si="8"/>
        <v>783.50790300000006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 t="s">
        <v>45</v>
      </c>
      <c r="I26" s="3">
        <v>3.8799000000000001</v>
      </c>
      <c r="J26" s="7">
        <v>524</v>
      </c>
      <c r="K26" s="7">
        <f t="shared" si="6"/>
        <v>2033.0676000000001</v>
      </c>
      <c r="L26" s="3"/>
      <c r="M26" s="3"/>
      <c r="N26" s="3"/>
      <c r="O26" s="3"/>
      <c r="P26" s="7"/>
      <c r="Q26" s="7"/>
      <c r="R26" s="3"/>
      <c r="S26" s="3"/>
      <c r="T26" s="3" t="s">
        <v>31</v>
      </c>
      <c r="U26" s="3">
        <v>0.2233</v>
      </c>
      <c r="V26" s="7">
        <v>96.97</v>
      </c>
      <c r="W26" s="7">
        <f t="shared" si="8"/>
        <v>21.653400999999999</v>
      </c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 t="s">
        <v>31</v>
      </c>
      <c r="I27" s="3">
        <v>0.38319999999999999</v>
      </c>
      <c r="J27" s="7">
        <v>787</v>
      </c>
      <c r="K27" s="7">
        <f t="shared" si="6"/>
        <v>301.57839999999999</v>
      </c>
      <c r="L27" s="3"/>
      <c r="M27" s="3"/>
      <c r="N27" s="3"/>
      <c r="O27" s="3"/>
      <c r="P27" s="7"/>
      <c r="Q27" s="7"/>
      <c r="R27" s="3"/>
      <c r="S27" s="3"/>
      <c r="T27" s="3" t="s">
        <v>32</v>
      </c>
      <c r="U27" s="3">
        <v>11.740600000000001</v>
      </c>
      <c r="V27" s="7">
        <v>96.97</v>
      </c>
      <c r="W27" s="7">
        <f t="shared" si="8"/>
        <v>1138.4859820000001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 t="s">
        <v>32</v>
      </c>
      <c r="I28" s="3">
        <v>11.7257</v>
      </c>
      <c r="J28" s="7">
        <v>1077</v>
      </c>
      <c r="K28" s="7">
        <f t="shared" si="6"/>
        <v>12628.5789</v>
      </c>
      <c r="L28" s="3"/>
      <c r="M28" s="3"/>
      <c r="N28" s="3"/>
      <c r="O28" s="3"/>
      <c r="P28" s="7"/>
      <c r="Q28" s="7"/>
      <c r="R28" s="3"/>
      <c r="S28" s="3"/>
      <c r="T28" s="3" t="s">
        <v>274</v>
      </c>
      <c r="U28" s="3">
        <v>1.7607999999999999</v>
      </c>
      <c r="V28" s="7">
        <v>96.97</v>
      </c>
      <c r="W28" s="7">
        <f t="shared" si="8"/>
        <v>170.744776</v>
      </c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 t="s">
        <v>274</v>
      </c>
      <c r="I29" s="3">
        <v>37.276400000000002</v>
      </c>
      <c r="J29" s="7">
        <v>980</v>
      </c>
      <c r="K29" s="7">
        <f t="shared" si="6"/>
        <v>36530.872000000003</v>
      </c>
      <c r="L29" s="3"/>
      <c r="M29" s="3"/>
      <c r="N29" s="3"/>
      <c r="O29" s="3"/>
      <c r="P29" s="7"/>
      <c r="Q29" s="7"/>
      <c r="R29" s="3"/>
      <c r="S29" s="3"/>
      <c r="T29" s="3" t="s">
        <v>86</v>
      </c>
      <c r="U29" s="3">
        <v>1.7645</v>
      </c>
      <c r="V29" s="7">
        <v>96.97</v>
      </c>
      <c r="W29" s="7">
        <f t="shared" si="8"/>
        <v>171.103565</v>
      </c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 t="s">
        <v>59</v>
      </c>
      <c r="I30" s="3">
        <v>0.46329999999999999</v>
      </c>
      <c r="J30" s="7">
        <v>718</v>
      </c>
      <c r="K30" s="7">
        <f t="shared" si="6"/>
        <v>332.64940000000001</v>
      </c>
      <c r="L30" s="3"/>
      <c r="M30" s="3"/>
      <c r="N30" s="3"/>
      <c r="O30" s="3"/>
      <c r="P30" s="7"/>
      <c r="Q30" s="7"/>
      <c r="R30" s="3"/>
      <c r="S30" s="3"/>
      <c r="T30" s="3" t="s">
        <v>34</v>
      </c>
      <c r="U30" s="3">
        <v>1.8364</v>
      </c>
      <c r="V30" s="7">
        <v>96.97</v>
      </c>
      <c r="W30" s="7">
        <f t="shared" si="8"/>
        <v>178.07570799999999</v>
      </c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 t="s">
        <v>86</v>
      </c>
      <c r="I31" s="3">
        <v>0.2979</v>
      </c>
      <c r="J31" s="7">
        <v>483</v>
      </c>
      <c r="K31" s="7">
        <f t="shared" si="6"/>
        <v>143.88569999999999</v>
      </c>
      <c r="L31" s="3"/>
      <c r="M31" s="3"/>
      <c r="N31" s="3"/>
      <c r="O31" s="3"/>
      <c r="P31" s="7"/>
      <c r="Q31" s="7"/>
      <c r="R31" s="3"/>
      <c r="S31" s="3"/>
      <c r="T31" s="3" t="s">
        <v>49</v>
      </c>
      <c r="U31" s="3">
        <v>11.1884</v>
      </c>
      <c r="V31" s="7">
        <v>96.97</v>
      </c>
      <c r="W31" s="7">
        <f t="shared" si="8"/>
        <v>1084.9391479999999</v>
      </c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 t="s">
        <v>34</v>
      </c>
      <c r="I32" s="3">
        <v>38.177500000000002</v>
      </c>
      <c r="J32" s="7">
        <v>1201</v>
      </c>
      <c r="K32" s="7">
        <f t="shared" si="6"/>
        <v>45851.177500000005</v>
      </c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 t="s">
        <v>35</v>
      </c>
      <c r="B33" s="3"/>
      <c r="C33" s="3"/>
      <c r="D33" s="3"/>
      <c r="E33" s="12"/>
      <c r="F33" s="12"/>
      <c r="G33" s="3"/>
      <c r="H33" s="3"/>
      <c r="I33" s="3">
        <f>SUM(I22:I32)</f>
        <v>112.79740000000001</v>
      </c>
      <c r="J33" s="7"/>
      <c r="K33" s="7">
        <f>SUM(K22:K32)</f>
        <v>113707.4293</v>
      </c>
      <c r="L33" s="3"/>
      <c r="M33" s="3"/>
      <c r="N33" s="3"/>
      <c r="O33" s="3">
        <f>SUM(O22:O25)</f>
        <v>6.4411000000000005</v>
      </c>
      <c r="P33" s="7"/>
      <c r="Q33" s="7">
        <f>SUM(Q22:Q25)</f>
        <v>1262.4556</v>
      </c>
      <c r="R33" s="3"/>
      <c r="S33" s="3"/>
      <c r="T33" s="3"/>
      <c r="U33" s="3">
        <f>SUM(U22:U31)</f>
        <v>40.881500000000003</v>
      </c>
      <c r="V33" s="7"/>
      <c r="W33" s="7">
        <f>SUM(W22:W31)</f>
        <v>3964.279055</v>
      </c>
      <c r="X33" s="7"/>
      <c r="Y33" s="7">
        <f>K33+Q33+W33</f>
        <v>118934.16395500001</v>
      </c>
      <c r="Z33" s="12">
        <v>118900</v>
      </c>
      <c r="AA33" s="12">
        <v>116800</v>
      </c>
      <c r="AB33" s="12">
        <f>Z33-AA33</f>
        <v>2100</v>
      </c>
    </row>
    <row r="34" spans="1:28" x14ac:dyDescent="0.25">
      <c r="A34" s="29"/>
      <c r="B34" s="29"/>
      <c r="C34" s="29"/>
      <c r="D34" s="29"/>
      <c r="E34" s="33"/>
      <c r="F34" s="33"/>
      <c r="G34" s="29"/>
      <c r="H34" s="29"/>
      <c r="I34" s="29"/>
      <c r="J34" s="19"/>
      <c r="K34" s="19"/>
      <c r="L34" s="29"/>
      <c r="M34" s="29"/>
      <c r="N34" s="29"/>
      <c r="O34" s="29"/>
      <c r="P34" s="19"/>
      <c r="Q34" s="19"/>
      <c r="R34" s="29"/>
      <c r="S34" s="29"/>
      <c r="T34" s="29"/>
      <c r="U34" s="29"/>
      <c r="V34" s="19"/>
      <c r="W34" s="19"/>
      <c r="X34" s="19"/>
      <c r="Y34" s="19"/>
      <c r="Z34" s="33"/>
      <c r="AA34" s="33"/>
      <c r="AB34" s="33"/>
    </row>
    <row r="35" spans="1:28" x14ac:dyDescent="0.25">
      <c r="A35" s="3" t="s">
        <v>780</v>
      </c>
      <c r="B35" s="3" t="s">
        <v>781</v>
      </c>
      <c r="C35" s="3" t="s">
        <v>29</v>
      </c>
      <c r="D35" s="3">
        <v>134.06</v>
      </c>
      <c r="E35" s="12">
        <v>91500</v>
      </c>
      <c r="F35" s="12"/>
      <c r="G35" s="3">
        <v>84.369500000000002</v>
      </c>
      <c r="H35" s="3" t="s">
        <v>18</v>
      </c>
      <c r="I35" s="3">
        <v>15.7293</v>
      </c>
      <c r="J35" s="7">
        <v>1201</v>
      </c>
      <c r="K35" s="7">
        <f>I35*J35</f>
        <v>18890.889299999999</v>
      </c>
      <c r="L35" s="3"/>
      <c r="M35" s="3"/>
      <c r="N35" s="3"/>
      <c r="O35" s="3"/>
      <c r="P35" s="7"/>
      <c r="Q35" s="7"/>
      <c r="R35" s="3"/>
      <c r="S35" s="3">
        <v>49.6905</v>
      </c>
      <c r="T35" s="3" t="s">
        <v>18</v>
      </c>
      <c r="U35" s="3">
        <v>2.4969999999999999</v>
      </c>
      <c r="V35" s="7">
        <v>96.97</v>
      </c>
      <c r="W35" s="7">
        <f>U35*V35</f>
        <v>242.13408999999999</v>
      </c>
      <c r="X35" s="7"/>
      <c r="Y35" s="7"/>
      <c r="Z35" s="12"/>
      <c r="AA35" s="12"/>
      <c r="AB35" s="12"/>
    </row>
    <row r="36" spans="1:28" x14ac:dyDescent="0.25">
      <c r="A36" s="3"/>
      <c r="B36" s="3" t="s">
        <v>782</v>
      </c>
      <c r="C36" s="3"/>
      <c r="D36" s="3"/>
      <c r="E36" s="12"/>
      <c r="F36" s="12"/>
      <c r="G36" s="3"/>
      <c r="H36" s="3" t="s">
        <v>45</v>
      </c>
      <c r="I36" s="3">
        <v>4.7611999999999997</v>
      </c>
      <c r="J36" s="7">
        <v>524</v>
      </c>
      <c r="K36" s="7">
        <f t="shared" ref="K36:K40" si="9">I36*J36</f>
        <v>2494.8687999999997</v>
      </c>
      <c r="L36" s="3"/>
      <c r="M36" s="3"/>
      <c r="N36" s="3"/>
      <c r="O36" s="3"/>
      <c r="P36" s="7"/>
      <c r="Q36" s="7"/>
      <c r="R36" s="3"/>
      <c r="S36" s="3"/>
      <c r="T36" s="3" t="s">
        <v>45</v>
      </c>
      <c r="U36" s="3">
        <v>31.565100000000001</v>
      </c>
      <c r="V36" s="7">
        <v>96.97</v>
      </c>
      <c r="W36" s="7">
        <f t="shared" ref="W36:W41" si="10">U36*V36</f>
        <v>3060.8677470000002</v>
      </c>
      <c r="X36" s="7"/>
      <c r="Y36" s="7"/>
      <c r="Z36" s="12"/>
      <c r="AA36" s="12"/>
      <c r="AB36" s="12"/>
    </row>
    <row r="37" spans="1:28" x14ac:dyDescent="0.25">
      <c r="A37" s="3"/>
      <c r="B37" s="3" t="s">
        <v>783</v>
      </c>
      <c r="C37" s="3"/>
      <c r="D37" s="3"/>
      <c r="E37" s="12"/>
      <c r="F37" s="12"/>
      <c r="G37" s="3"/>
      <c r="H37" s="3" t="s">
        <v>31</v>
      </c>
      <c r="I37" s="3">
        <v>3.4117999999999999</v>
      </c>
      <c r="J37" s="7">
        <v>787</v>
      </c>
      <c r="K37" s="7">
        <f t="shared" si="9"/>
        <v>2685.0866000000001</v>
      </c>
      <c r="L37" s="3"/>
      <c r="M37" s="3"/>
      <c r="N37" s="3"/>
      <c r="O37" s="3"/>
      <c r="P37" s="7"/>
      <c r="Q37" s="7"/>
      <c r="R37" s="3"/>
      <c r="S37" s="3"/>
      <c r="T37" s="3" t="s">
        <v>31</v>
      </c>
      <c r="U37" s="3">
        <v>1.1052</v>
      </c>
      <c r="V37" s="7">
        <v>96.97</v>
      </c>
      <c r="W37" s="7">
        <f t="shared" si="10"/>
        <v>107.171244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32</v>
      </c>
      <c r="I38" s="3">
        <v>33.4985</v>
      </c>
      <c r="J38" s="7">
        <v>1077</v>
      </c>
      <c r="K38" s="7">
        <f t="shared" si="9"/>
        <v>36077.8845</v>
      </c>
      <c r="L38" s="3"/>
      <c r="M38" s="3"/>
      <c r="N38" s="3"/>
      <c r="O38" s="3"/>
      <c r="P38" s="7"/>
      <c r="Q38" s="7"/>
      <c r="R38" s="3"/>
      <c r="S38" s="3"/>
      <c r="T38" s="3" t="s">
        <v>32</v>
      </c>
      <c r="U38" s="3">
        <v>2.1459999999999999</v>
      </c>
      <c r="V38" s="7">
        <v>96.97</v>
      </c>
      <c r="W38" s="7">
        <f t="shared" si="10"/>
        <v>208.09761999999998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33</v>
      </c>
      <c r="I39" s="3">
        <v>24.366599999999998</v>
      </c>
      <c r="J39" s="7">
        <v>994</v>
      </c>
      <c r="K39" s="7">
        <f t="shared" si="9"/>
        <v>24220.400399999999</v>
      </c>
      <c r="L39" s="3"/>
      <c r="M39" s="3"/>
      <c r="N39" s="3"/>
      <c r="O39" s="3"/>
      <c r="P39" s="7"/>
      <c r="Q39" s="7"/>
      <c r="R39" s="3"/>
      <c r="S39" s="3"/>
      <c r="T39" s="3" t="s">
        <v>33</v>
      </c>
      <c r="U39" s="3">
        <v>4.2986000000000004</v>
      </c>
      <c r="V39" s="7">
        <v>96.97</v>
      </c>
      <c r="W39" s="7">
        <f t="shared" si="10"/>
        <v>416.83524200000005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34</v>
      </c>
      <c r="I40" s="3">
        <v>2.6021000000000001</v>
      </c>
      <c r="J40" s="7">
        <v>1201</v>
      </c>
      <c r="K40" s="7">
        <f t="shared" si="9"/>
        <v>3125.1221</v>
      </c>
      <c r="L40" s="3"/>
      <c r="M40" s="3"/>
      <c r="N40" s="3"/>
      <c r="O40" s="3"/>
      <c r="P40" s="7"/>
      <c r="Q40" s="7"/>
      <c r="R40" s="3"/>
      <c r="S40" s="3"/>
      <c r="T40" s="3" t="s">
        <v>34</v>
      </c>
      <c r="U40" s="3">
        <v>0.37069999999999997</v>
      </c>
      <c r="V40" s="7">
        <v>96.97</v>
      </c>
      <c r="W40" s="7">
        <f t="shared" si="10"/>
        <v>35.946778999999999</v>
      </c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 t="s">
        <v>49</v>
      </c>
      <c r="U41" s="3">
        <v>7.7079000000000004</v>
      </c>
      <c r="V41" s="7">
        <v>96.97</v>
      </c>
      <c r="W41" s="7">
        <f t="shared" si="10"/>
        <v>747.43506300000001</v>
      </c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>
        <f>SUM(I35:I40)</f>
        <v>84.369500000000016</v>
      </c>
      <c r="J42" s="7"/>
      <c r="K42" s="7">
        <f>SUM(K35:K40)</f>
        <v>87494.251699999993</v>
      </c>
      <c r="L42" s="3"/>
      <c r="M42" s="3"/>
      <c r="N42" s="3"/>
      <c r="O42" s="3"/>
      <c r="P42" s="7"/>
      <c r="Q42" s="7"/>
      <c r="R42" s="3"/>
      <c r="S42" s="3"/>
      <c r="T42" s="3"/>
      <c r="U42" s="3">
        <f>SUM(U35:U41)</f>
        <v>49.6905</v>
      </c>
      <c r="V42" s="7"/>
      <c r="W42" s="7">
        <f>SUM(W35:W41)</f>
        <v>4818.4877850000003</v>
      </c>
      <c r="X42" s="7"/>
      <c r="Y42" s="7">
        <f>K42+W42</f>
        <v>92312.739484999998</v>
      </c>
      <c r="Z42" s="12">
        <v>92300</v>
      </c>
      <c r="AA42" s="12">
        <v>91500</v>
      </c>
      <c r="AB42" s="12">
        <f>Z42-AA42</f>
        <v>800</v>
      </c>
    </row>
    <row r="43" spans="1:28" x14ac:dyDescent="0.25">
      <c r="A43" s="29"/>
      <c r="B43" s="29"/>
      <c r="C43" s="29"/>
      <c r="D43" s="29"/>
      <c r="E43" s="33"/>
      <c r="F43" s="33"/>
      <c r="G43" s="29"/>
      <c r="H43" s="29"/>
      <c r="I43" s="29"/>
      <c r="J43" s="19"/>
      <c r="K43" s="19"/>
      <c r="L43" s="29"/>
      <c r="M43" s="29"/>
      <c r="N43" s="29"/>
      <c r="O43" s="29"/>
      <c r="P43" s="19"/>
      <c r="Q43" s="19"/>
      <c r="R43" s="29"/>
      <c r="S43" s="29"/>
      <c r="T43" s="29"/>
      <c r="U43" s="29"/>
      <c r="V43" s="19"/>
      <c r="W43" s="19"/>
      <c r="X43" s="19"/>
      <c r="Y43" s="19"/>
      <c r="Z43" s="33"/>
      <c r="AA43" s="33"/>
      <c r="AB43" s="33"/>
    </row>
    <row r="44" spans="1:28" x14ac:dyDescent="0.25">
      <c r="A44" s="3" t="s">
        <v>784</v>
      </c>
      <c r="B44" s="3" t="s">
        <v>781</v>
      </c>
      <c r="C44" s="3" t="s">
        <v>29</v>
      </c>
      <c r="D44" s="3">
        <v>133.36000000000001</v>
      </c>
      <c r="E44" s="12">
        <v>113100</v>
      </c>
      <c r="F44" s="12"/>
      <c r="G44" s="3">
        <v>99.605099999999993</v>
      </c>
      <c r="H44" s="3" t="s">
        <v>18</v>
      </c>
      <c r="I44" s="3">
        <v>60.6297</v>
      </c>
      <c r="J44" s="7">
        <v>1201</v>
      </c>
      <c r="K44" s="7">
        <f>I44*J44</f>
        <v>72816.269700000004</v>
      </c>
      <c r="L44" s="3"/>
      <c r="M44" s="3">
        <v>29.422899999999998</v>
      </c>
      <c r="N44" s="3" t="s">
        <v>18</v>
      </c>
      <c r="O44" s="3">
        <v>0.1726</v>
      </c>
      <c r="P44" s="7">
        <v>196</v>
      </c>
      <c r="Q44" s="7">
        <f>O44*P44</f>
        <v>33.829599999999999</v>
      </c>
      <c r="R44" s="3"/>
      <c r="S44" s="3">
        <v>4.3319999999999999</v>
      </c>
      <c r="T44" s="3" t="s">
        <v>18</v>
      </c>
      <c r="U44" s="3">
        <v>1.7424999999999999</v>
      </c>
      <c r="V44" s="7">
        <v>96.97</v>
      </c>
      <c r="W44" s="7">
        <f>U44*V44</f>
        <v>168.970225</v>
      </c>
      <c r="X44" s="7"/>
      <c r="Y44" s="7"/>
      <c r="Z44" s="12"/>
      <c r="AA44" s="12"/>
      <c r="AB44" s="12"/>
    </row>
    <row r="45" spans="1:28" x14ac:dyDescent="0.25">
      <c r="A45" s="3"/>
      <c r="B45" s="3" t="s">
        <v>782</v>
      </c>
      <c r="C45" s="3"/>
      <c r="D45" s="3"/>
      <c r="E45" s="12"/>
      <c r="F45" s="12"/>
      <c r="G45" s="3"/>
      <c r="H45" s="3" t="s">
        <v>45</v>
      </c>
      <c r="I45" s="3">
        <v>6.8129999999999997</v>
      </c>
      <c r="J45" s="7">
        <v>524</v>
      </c>
      <c r="K45" s="7">
        <f t="shared" ref="K45:K47" si="11">I45*J45</f>
        <v>3570.0119999999997</v>
      </c>
      <c r="L45" s="3"/>
      <c r="M45" s="3"/>
      <c r="N45" s="3" t="s">
        <v>45</v>
      </c>
      <c r="O45" s="3">
        <v>26.734100000000002</v>
      </c>
      <c r="P45" s="7">
        <v>196</v>
      </c>
      <c r="Q45" s="7">
        <f t="shared" ref="Q45:Q47" si="12">O45*P45</f>
        <v>5239.8836000000001</v>
      </c>
      <c r="R45" s="3"/>
      <c r="S45" s="3"/>
      <c r="T45" s="3" t="s">
        <v>31</v>
      </c>
      <c r="U45" s="3">
        <v>1.9522999999999999</v>
      </c>
      <c r="V45" s="7">
        <v>96.97</v>
      </c>
      <c r="W45" s="7">
        <f t="shared" ref="W45:W46" si="13">U45*V45</f>
        <v>189.31453099999999</v>
      </c>
      <c r="X45" s="7"/>
      <c r="Y45" s="7"/>
      <c r="Z45" s="12"/>
      <c r="AA45" s="12"/>
      <c r="AB45" s="12"/>
    </row>
    <row r="46" spans="1:28" x14ac:dyDescent="0.25">
      <c r="A46" s="3"/>
      <c r="B46" s="3" t="s">
        <v>785</v>
      </c>
      <c r="C46" s="3"/>
      <c r="D46" s="3"/>
      <c r="E46" s="12"/>
      <c r="F46" s="12"/>
      <c r="G46" s="3"/>
      <c r="H46" s="3" t="s">
        <v>31</v>
      </c>
      <c r="I46" s="3">
        <v>6.6308999999999996</v>
      </c>
      <c r="J46" s="7">
        <v>787</v>
      </c>
      <c r="K46" s="7">
        <f t="shared" si="11"/>
        <v>5218.5182999999997</v>
      </c>
      <c r="L46" s="3"/>
      <c r="M46" s="3"/>
      <c r="N46" s="3" t="s">
        <v>31</v>
      </c>
      <c r="O46" s="3">
        <v>1.8993</v>
      </c>
      <c r="P46" s="7">
        <v>196</v>
      </c>
      <c r="Q46" s="7">
        <f t="shared" si="12"/>
        <v>372.26279999999997</v>
      </c>
      <c r="R46" s="3"/>
      <c r="S46" s="3"/>
      <c r="T46" s="3" t="s">
        <v>32</v>
      </c>
      <c r="U46" s="3">
        <v>0.63719999999999999</v>
      </c>
      <c r="V46" s="7">
        <v>96.97</v>
      </c>
      <c r="W46" s="7">
        <f t="shared" si="13"/>
        <v>61.789283999999995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32</v>
      </c>
      <c r="I47" s="3">
        <v>25.531500000000001</v>
      </c>
      <c r="J47" s="7">
        <v>1077</v>
      </c>
      <c r="K47" s="7">
        <f t="shared" si="11"/>
        <v>27497.425500000001</v>
      </c>
      <c r="L47" s="3"/>
      <c r="M47" s="3"/>
      <c r="N47" s="3" t="s">
        <v>32</v>
      </c>
      <c r="O47" s="3">
        <v>0.6169</v>
      </c>
      <c r="P47" s="7">
        <v>196</v>
      </c>
      <c r="Q47" s="7">
        <f t="shared" si="12"/>
        <v>120.91240000000001</v>
      </c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>
        <f>SUM(I44:I47)</f>
        <v>99.605099999999993</v>
      </c>
      <c r="J48" s="7"/>
      <c r="K48" s="7">
        <f>SUM(K44:K47)</f>
        <v>109102.2255</v>
      </c>
      <c r="L48" s="3"/>
      <c r="M48" s="3"/>
      <c r="N48" s="3"/>
      <c r="O48" s="3">
        <f>SUM(O44:O47)</f>
        <v>29.422900000000002</v>
      </c>
      <c r="P48" s="7"/>
      <c r="Q48" s="7">
        <f>SUM(Q44:Q47)</f>
        <v>5766.8884000000007</v>
      </c>
      <c r="R48" s="3"/>
      <c r="S48" s="3"/>
      <c r="T48" s="3"/>
      <c r="U48" s="3">
        <f>SUM(U44:U46)</f>
        <v>4.3319999999999999</v>
      </c>
      <c r="V48" s="7"/>
      <c r="W48" s="7">
        <f>SUM(W44:W46)</f>
        <v>420.07404000000002</v>
      </c>
      <c r="X48" s="7"/>
      <c r="Y48" s="7">
        <f>K48+Q48+W48</f>
        <v>115289.18794</v>
      </c>
      <c r="Z48" s="12">
        <v>115300</v>
      </c>
      <c r="AA48" s="12">
        <v>113100</v>
      </c>
      <c r="AB48" s="12">
        <f>Z48-AA48</f>
        <v>2200</v>
      </c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 t="s">
        <v>786</v>
      </c>
      <c r="B51" s="3" t="s">
        <v>787</v>
      </c>
      <c r="C51" s="3" t="s">
        <v>29</v>
      </c>
      <c r="D51" s="3">
        <v>157.5</v>
      </c>
      <c r="E51" s="12">
        <v>60500</v>
      </c>
      <c r="F51" s="12"/>
      <c r="G51" s="3">
        <v>57.337600000000002</v>
      </c>
      <c r="H51" s="3" t="s">
        <v>18</v>
      </c>
      <c r="I51" s="3">
        <v>2.6471</v>
      </c>
      <c r="J51" s="7">
        <v>1201</v>
      </c>
      <c r="K51" s="7">
        <f>I51*J51</f>
        <v>3179.1671000000001</v>
      </c>
      <c r="L51" s="3"/>
      <c r="M51" s="3">
        <v>0.94169999999999998</v>
      </c>
      <c r="N51" s="3" t="s">
        <v>18</v>
      </c>
      <c r="O51" s="3">
        <v>0.94169999999999998</v>
      </c>
      <c r="P51" s="7">
        <v>196</v>
      </c>
      <c r="Q51" s="7">
        <f>O51*P51</f>
        <v>184.57319999999999</v>
      </c>
      <c r="R51" s="3"/>
      <c r="S51" s="3">
        <v>99.220699999999994</v>
      </c>
      <c r="T51" s="3" t="s">
        <v>18</v>
      </c>
      <c r="U51" s="3">
        <v>1.1324000000000001</v>
      </c>
      <c r="V51" s="7">
        <v>96.97</v>
      </c>
      <c r="W51" s="7">
        <f>U51*V51</f>
        <v>109.80882800000001</v>
      </c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 t="s">
        <v>31</v>
      </c>
      <c r="I52" s="3">
        <v>10.8156</v>
      </c>
      <c r="J52" s="7">
        <v>787</v>
      </c>
      <c r="K52" s="7">
        <f t="shared" ref="K52:K54" si="14">I52*J52</f>
        <v>8511.8772000000008</v>
      </c>
      <c r="L52" s="3"/>
      <c r="M52" s="3"/>
      <c r="N52" s="3"/>
      <c r="O52" s="3"/>
      <c r="P52" s="7"/>
      <c r="Q52" s="7"/>
      <c r="R52" s="3"/>
      <c r="S52" s="3"/>
      <c r="T52" s="3" t="s">
        <v>454</v>
      </c>
      <c r="U52" s="3">
        <v>3.9899999999999998E-2</v>
      </c>
      <c r="V52" s="7">
        <v>96.97</v>
      </c>
      <c r="W52" s="7">
        <f t="shared" ref="W52:W58" si="15">U52*V52</f>
        <v>3.869103</v>
      </c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 t="s">
        <v>32</v>
      </c>
      <c r="I53" s="3">
        <v>43.462800000000001</v>
      </c>
      <c r="J53" s="7">
        <v>1077</v>
      </c>
      <c r="K53" s="7">
        <f t="shared" si="14"/>
        <v>46809.435600000004</v>
      </c>
      <c r="L53" s="3"/>
      <c r="M53" s="3"/>
      <c r="N53" s="3"/>
      <c r="O53" s="3"/>
      <c r="P53" s="7"/>
      <c r="Q53" s="7"/>
      <c r="R53" s="3"/>
      <c r="S53" s="3"/>
      <c r="T53" s="3" t="s">
        <v>788</v>
      </c>
      <c r="U53" s="3">
        <v>2.3498000000000001</v>
      </c>
      <c r="V53" s="7">
        <v>96.97</v>
      </c>
      <c r="W53" s="7">
        <f t="shared" si="15"/>
        <v>227.860106</v>
      </c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 t="s">
        <v>86</v>
      </c>
      <c r="I54" s="3">
        <v>0.41210000000000002</v>
      </c>
      <c r="J54" s="7">
        <v>483</v>
      </c>
      <c r="K54" s="7">
        <f t="shared" si="14"/>
        <v>199.04430000000002</v>
      </c>
      <c r="L54" s="3"/>
      <c r="M54" s="3"/>
      <c r="N54" s="3"/>
      <c r="O54" s="3"/>
      <c r="P54" s="7"/>
      <c r="Q54" s="7"/>
      <c r="R54" s="3"/>
      <c r="S54" s="3"/>
      <c r="T54" s="3" t="s">
        <v>31</v>
      </c>
      <c r="U54" s="3">
        <v>43.869900000000001</v>
      </c>
      <c r="V54" s="7">
        <v>96.97</v>
      </c>
      <c r="W54" s="7">
        <f t="shared" si="15"/>
        <v>4254.0642029999999</v>
      </c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 t="s">
        <v>32</v>
      </c>
      <c r="U55" s="3">
        <v>14.3551</v>
      </c>
      <c r="V55" s="7">
        <v>96.97</v>
      </c>
      <c r="W55" s="7">
        <f t="shared" si="15"/>
        <v>1392.0140469999999</v>
      </c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 t="s">
        <v>86</v>
      </c>
      <c r="U56" s="3">
        <v>35.613100000000003</v>
      </c>
      <c r="V56" s="7">
        <v>96.97</v>
      </c>
      <c r="W56" s="7">
        <f t="shared" si="15"/>
        <v>3453.4023070000003</v>
      </c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 t="s">
        <v>49</v>
      </c>
      <c r="U57" s="3">
        <v>0.64639999999999997</v>
      </c>
      <c r="V57" s="7">
        <v>96.97</v>
      </c>
      <c r="W57" s="7">
        <f t="shared" si="15"/>
        <v>62.681407999999998</v>
      </c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 t="s">
        <v>111</v>
      </c>
      <c r="U58" s="3">
        <v>1.2141</v>
      </c>
      <c r="V58" s="7">
        <v>96.97</v>
      </c>
      <c r="W58" s="7">
        <f t="shared" si="15"/>
        <v>117.73127699999999</v>
      </c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>
        <f>SUM(I51:I54)</f>
        <v>57.337600000000002</v>
      </c>
      <c r="J59" s="7"/>
      <c r="K59" s="7">
        <f>SUM(K51:K54)</f>
        <v>58699.524200000007</v>
      </c>
      <c r="L59" s="3"/>
      <c r="M59" s="3"/>
      <c r="N59" s="3"/>
      <c r="O59" s="3">
        <v>0.94169999999999998</v>
      </c>
      <c r="P59" s="7"/>
      <c r="Q59" s="7">
        <v>184.57</v>
      </c>
      <c r="R59" s="3"/>
      <c r="S59" s="3"/>
      <c r="T59" s="3"/>
      <c r="U59" s="3">
        <f>SUM(U51:U58)</f>
        <v>99.220700000000008</v>
      </c>
      <c r="V59" s="7"/>
      <c r="W59" s="7">
        <f>SUM(W51:W58)</f>
        <v>9621.4312790000022</v>
      </c>
      <c r="X59" s="7"/>
      <c r="Y59" s="7">
        <f>K59+Q59+W59</f>
        <v>68505.525479000004</v>
      </c>
      <c r="Z59" s="12">
        <v>68500</v>
      </c>
      <c r="AA59" s="12">
        <v>60500</v>
      </c>
      <c r="AB59" s="12">
        <f>Z59-AA59</f>
        <v>8000</v>
      </c>
    </row>
    <row r="60" spans="1:28" x14ac:dyDescent="0.25">
      <c r="A60" s="29"/>
      <c r="B60" s="29"/>
      <c r="C60" s="29"/>
      <c r="D60" s="29"/>
      <c r="E60" s="33"/>
      <c r="F60" s="33"/>
      <c r="G60" s="29"/>
      <c r="H60" s="29"/>
      <c r="I60" s="29"/>
      <c r="J60" s="19"/>
      <c r="K60" s="19"/>
      <c r="L60" s="29"/>
      <c r="M60" s="29"/>
      <c r="N60" s="29"/>
      <c r="O60" s="29"/>
      <c r="P60" s="19"/>
      <c r="Q60" s="19"/>
      <c r="R60" s="29"/>
      <c r="S60" s="29"/>
      <c r="T60" s="29"/>
      <c r="U60" s="29"/>
      <c r="V60" s="19"/>
      <c r="W60" s="19"/>
      <c r="X60" s="19"/>
      <c r="Y60" s="19"/>
      <c r="Z60" s="33"/>
      <c r="AA60" s="33"/>
      <c r="AB60" s="33"/>
    </row>
    <row r="61" spans="1:28" x14ac:dyDescent="0.25">
      <c r="A61" s="3" t="s">
        <v>789</v>
      </c>
      <c r="B61" s="3" t="s">
        <v>790</v>
      </c>
      <c r="C61" s="3" t="s">
        <v>29</v>
      </c>
      <c r="D61" s="3">
        <v>80</v>
      </c>
      <c r="E61" s="12">
        <v>23400</v>
      </c>
      <c r="F61" s="12"/>
      <c r="G61" s="3">
        <v>23.8523</v>
      </c>
      <c r="H61" s="3" t="s">
        <v>16</v>
      </c>
      <c r="I61" s="3">
        <v>0.31169999999999998</v>
      </c>
      <c r="J61" s="7">
        <v>1118</v>
      </c>
      <c r="K61" s="7">
        <f>I61*J61</f>
        <v>348.48059999999998</v>
      </c>
      <c r="L61" s="3"/>
      <c r="M61" s="3"/>
      <c r="N61" s="3"/>
      <c r="O61" s="3"/>
      <c r="P61" s="7"/>
      <c r="Q61" s="7"/>
      <c r="R61" s="3"/>
      <c r="S61" s="3">
        <v>56.1477</v>
      </c>
      <c r="T61" s="3" t="s">
        <v>16</v>
      </c>
      <c r="U61" s="3">
        <v>0.32590000000000002</v>
      </c>
      <c r="V61" s="7">
        <v>96.97</v>
      </c>
      <c r="W61" s="7">
        <f>U61*V61</f>
        <v>31.602523000000001</v>
      </c>
      <c r="X61" s="7"/>
      <c r="Y61" s="7"/>
      <c r="Z61" s="12"/>
      <c r="AA61" s="12"/>
      <c r="AB61" s="12"/>
    </row>
    <row r="62" spans="1:28" x14ac:dyDescent="0.25">
      <c r="A62" s="3"/>
      <c r="B62" s="3" t="s">
        <v>791</v>
      </c>
      <c r="C62" s="3"/>
      <c r="D62" s="3"/>
      <c r="E62" s="12"/>
      <c r="F62" s="12"/>
      <c r="G62" s="3"/>
      <c r="H62" s="3" t="s">
        <v>45</v>
      </c>
      <c r="I62" s="3">
        <v>2.4083999999999999</v>
      </c>
      <c r="J62" s="7">
        <v>524</v>
      </c>
      <c r="K62" s="7">
        <f t="shared" ref="K62:K63" si="16">I62*J62</f>
        <v>1262.0015999999998</v>
      </c>
      <c r="L62" s="3"/>
      <c r="M62" s="3"/>
      <c r="N62" s="3"/>
      <c r="O62" s="3"/>
      <c r="P62" s="7"/>
      <c r="Q62" s="7"/>
      <c r="R62" s="3"/>
      <c r="S62" s="3"/>
      <c r="T62" s="3" t="s">
        <v>45</v>
      </c>
      <c r="U62" s="3">
        <v>10.947100000000001</v>
      </c>
      <c r="V62" s="7">
        <v>96.97</v>
      </c>
      <c r="W62" s="7">
        <f t="shared" ref="W62:W66" si="17">U62*V62</f>
        <v>1061.540287</v>
      </c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 t="s">
        <v>32</v>
      </c>
      <c r="I63" s="3">
        <v>21.132200000000001</v>
      </c>
      <c r="J63" s="7">
        <v>1077</v>
      </c>
      <c r="K63" s="7">
        <f t="shared" si="16"/>
        <v>22759.379400000002</v>
      </c>
      <c r="L63" s="3"/>
      <c r="M63" s="3"/>
      <c r="N63" s="3"/>
      <c r="O63" s="3"/>
      <c r="P63" s="7"/>
      <c r="Q63" s="7"/>
      <c r="R63" s="3"/>
      <c r="S63" s="3"/>
      <c r="T63" s="3" t="s">
        <v>32</v>
      </c>
      <c r="U63" s="3">
        <v>2.9146999999999998</v>
      </c>
      <c r="V63" s="7">
        <v>96.97</v>
      </c>
      <c r="W63" s="7">
        <f t="shared" si="17"/>
        <v>282.63845899999995</v>
      </c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 t="s">
        <v>86</v>
      </c>
      <c r="U64" s="3">
        <v>13.6457</v>
      </c>
      <c r="V64" s="7">
        <v>96.97</v>
      </c>
      <c r="W64" s="7">
        <f t="shared" si="17"/>
        <v>1323.2235289999999</v>
      </c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 t="s">
        <v>49</v>
      </c>
      <c r="U65" s="3">
        <v>28.2804</v>
      </c>
      <c r="V65" s="7">
        <v>96.97</v>
      </c>
      <c r="W65" s="7">
        <f t="shared" si="17"/>
        <v>2742.3503879999998</v>
      </c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 t="s">
        <v>111</v>
      </c>
      <c r="U66" s="3">
        <v>3.39E-2</v>
      </c>
      <c r="V66" s="7">
        <v>96.97</v>
      </c>
      <c r="W66" s="7">
        <f t="shared" si="17"/>
        <v>3.287283</v>
      </c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>
        <f>SUM(I61:I63)</f>
        <v>23.8523</v>
      </c>
      <c r="J67" s="7"/>
      <c r="K67" s="7">
        <f>SUM(K61:K63)</f>
        <v>24369.8616</v>
      </c>
      <c r="L67" s="3"/>
      <c r="M67" s="3"/>
      <c r="N67" s="3"/>
      <c r="O67" s="3"/>
      <c r="P67" s="7"/>
      <c r="Q67" s="7"/>
      <c r="R67" s="3"/>
      <c r="S67" s="3"/>
      <c r="T67" s="3"/>
      <c r="U67" s="3">
        <f>SUM(U61:U66)</f>
        <v>56.1477</v>
      </c>
      <c r="V67" s="7"/>
      <c r="W67" s="7">
        <f>SUM(W61:W66)</f>
        <v>5444.6424689999994</v>
      </c>
      <c r="X67" s="7"/>
      <c r="Y67" s="7">
        <f>K67+W67</f>
        <v>29814.504068999999</v>
      </c>
      <c r="Z67" s="12">
        <v>29800</v>
      </c>
      <c r="AA67" s="12">
        <v>23400</v>
      </c>
      <c r="AB67" s="12">
        <f>Z67-AA67</f>
        <v>6400</v>
      </c>
    </row>
    <row r="68" spans="1:28" x14ac:dyDescent="0.25">
      <c r="A68" s="29"/>
      <c r="B68" s="29"/>
      <c r="C68" s="29"/>
      <c r="D68" s="29"/>
      <c r="E68" s="33"/>
      <c r="F68" s="33"/>
      <c r="G68" s="29"/>
      <c r="H68" s="29"/>
      <c r="I68" s="29"/>
      <c r="J68" s="19"/>
      <c r="K68" s="19"/>
      <c r="L68" s="29"/>
      <c r="M68" s="29"/>
      <c r="N68" s="29"/>
      <c r="O68" s="29"/>
      <c r="P68" s="19"/>
      <c r="Q68" s="19"/>
      <c r="R68" s="29"/>
      <c r="S68" s="29"/>
      <c r="T68" s="29"/>
      <c r="U68" s="29"/>
      <c r="V68" s="19"/>
      <c r="W68" s="19"/>
      <c r="X68" s="19"/>
      <c r="Y68" s="19"/>
      <c r="Z68" s="33"/>
      <c r="AA68" s="33"/>
      <c r="AB68" s="33"/>
    </row>
    <row r="69" spans="1:28" x14ac:dyDescent="0.25">
      <c r="A69" s="3" t="s">
        <v>792</v>
      </c>
      <c r="B69" s="3" t="s">
        <v>793</v>
      </c>
      <c r="C69" s="3" t="s">
        <v>29</v>
      </c>
      <c r="D69" s="3">
        <v>77.5</v>
      </c>
      <c r="E69" s="12">
        <v>13600</v>
      </c>
      <c r="F69" s="12"/>
      <c r="G69" s="3">
        <v>11.883800000000001</v>
      </c>
      <c r="H69" s="3" t="s">
        <v>45</v>
      </c>
      <c r="I69" s="3">
        <v>3.1099999999999999E-2</v>
      </c>
      <c r="J69" s="7">
        <v>524</v>
      </c>
      <c r="K69" s="7">
        <f>I69*J69</f>
        <v>16.296399999999998</v>
      </c>
      <c r="L69" s="3"/>
      <c r="M69" s="3"/>
      <c r="N69" s="3"/>
      <c r="O69" s="3"/>
      <c r="P69" s="7"/>
      <c r="Q69" s="7"/>
      <c r="R69" s="3"/>
      <c r="S69" s="3">
        <v>65.616200000000006</v>
      </c>
      <c r="T69" s="3" t="s">
        <v>503</v>
      </c>
      <c r="U69" s="3">
        <v>1.0548999999999999</v>
      </c>
      <c r="V69" s="7">
        <v>96.97</v>
      </c>
      <c r="W69" s="7">
        <f>U69*V69</f>
        <v>102.29365299999999</v>
      </c>
      <c r="X69" s="7"/>
      <c r="Y69" s="7"/>
      <c r="Z69" s="12"/>
      <c r="AA69" s="12"/>
      <c r="AB69" s="12"/>
    </row>
    <row r="70" spans="1:28" x14ac:dyDescent="0.25">
      <c r="A70" s="3"/>
      <c r="B70" s="3" t="s">
        <v>791</v>
      </c>
      <c r="C70" s="3"/>
      <c r="D70" s="3"/>
      <c r="E70" s="12"/>
      <c r="F70" s="12"/>
      <c r="G70" s="3"/>
      <c r="H70" s="3" t="s">
        <v>32</v>
      </c>
      <c r="I70" s="3">
        <v>11.641</v>
      </c>
      <c r="J70" s="7">
        <v>1077</v>
      </c>
      <c r="K70" s="7">
        <f t="shared" ref="K70:K71" si="18">I70*J70</f>
        <v>12537.357</v>
      </c>
      <c r="L70" s="3"/>
      <c r="M70" s="3"/>
      <c r="N70" s="3"/>
      <c r="O70" s="3"/>
      <c r="P70" s="7"/>
      <c r="Q70" s="7"/>
      <c r="R70" s="3"/>
      <c r="S70" s="3"/>
      <c r="T70" s="3" t="s">
        <v>788</v>
      </c>
      <c r="U70" s="3">
        <v>4.5858999999999996</v>
      </c>
      <c r="V70" s="7">
        <v>96.97</v>
      </c>
      <c r="W70" s="7">
        <f t="shared" ref="W70:W76" si="19">U70*V70</f>
        <v>444.69472299999995</v>
      </c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 t="s">
        <v>34</v>
      </c>
      <c r="I71" s="3">
        <v>0.2117</v>
      </c>
      <c r="J71" s="7">
        <v>1201</v>
      </c>
      <c r="K71" s="7">
        <f t="shared" si="18"/>
        <v>254.2517</v>
      </c>
      <c r="L71" s="3"/>
      <c r="M71" s="3"/>
      <c r="N71" s="3"/>
      <c r="O71" s="3"/>
      <c r="P71" s="7"/>
      <c r="Q71" s="7"/>
      <c r="R71" s="3"/>
      <c r="S71" s="3"/>
      <c r="T71" s="3" t="s">
        <v>45</v>
      </c>
      <c r="U71" s="3">
        <v>2.6303999999999998</v>
      </c>
      <c r="V71" s="7">
        <v>96.97</v>
      </c>
      <c r="W71" s="7">
        <f t="shared" si="19"/>
        <v>255.06988799999999</v>
      </c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 t="s">
        <v>32</v>
      </c>
      <c r="U72" s="3">
        <v>2.9195000000000002</v>
      </c>
      <c r="V72" s="7">
        <v>96.97</v>
      </c>
      <c r="W72" s="7">
        <f t="shared" si="19"/>
        <v>283.10391500000003</v>
      </c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 t="s">
        <v>86</v>
      </c>
      <c r="U73" s="3">
        <v>9.6995000000000005</v>
      </c>
      <c r="V73" s="7">
        <v>96.97</v>
      </c>
      <c r="W73" s="7">
        <f t="shared" si="19"/>
        <v>940.56051500000001</v>
      </c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 t="s">
        <v>34</v>
      </c>
      <c r="U74" s="3">
        <v>3.5806</v>
      </c>
      <c r="V74" s="7">
        <v>96.97</v>
      </c>
      <c r="W74" s="7">
        <f t="shared" si="19"/>
        <v>347.21078199999999</v>
      </c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 t="s">
        <v>49</v>
      </c>
      <c r="U75" s="3">
        <v>36.409300000000002</v>
      </c>
      <c r="V75" s="7">
        <v>96.97</v>
      </c>
      <c r="W75" s="7">
        <f t="shared" si="19"/>
        <v>3530.609821</v>
      </c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 t="s">
        <v>111</v>
      </c>
      <c r="U76" s="3">
        <v>4.7361000000000004</v>
      </c>
      <c r="V76" s="7">
        <v>96.97</v>
      </c>
      <c r="W76" s="7">
        <f t="shared" si="19"/>
        <v>459.25961700000005</v>
      </c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>
        <f>SUM(I69:I71)</f>
        <v>11.883800000000001</v>
      </c>
      <c r="J77" s="7"/>
      <c r="K77" s="7">
        <f>SUM(K69:K71)</f>
        <v>12807.9051</v>
      </c>
      <c r="L77" s="3"/>
      <c r="M77" s="3"/>
      <c r="N77" s="3"/>
      <c r="O77" s="3"/>
      <c r="P77" s="7"/>
      <c r="Q77" s="7"/>
      <c r="R77" s="3"/>
      <c r="S77" s="3"/>
      <c r="T77" s="3"/>
      <c r="U77" s="3">
        <f>SUM(U69:U76)</f>
        <v>65.616199999999992</v>
      </c>
      <c r="V77" s="7"/>
      <c r="W77" s="7">
        <f>SUM(W69:W76)</f>
        <v>6362.8029139999999</v>
      </c>
      <c r="X77" s="7"/>
      <c r="Y77" s="7">
        <f>K77+W77</f>
        <v>19170.708014</v>
      </c>
      <c r="Z77" s="12">
        <v>19200</v>
      </c>
      <c r="AA77" s="12">
        <v>13600</v>
      </c>
      <c r="AB77" s="12">
        <f>Z77-AA77</f>
        <v>5600</v>
      </c>
    </row>
    <row r="78" spans="1:28" x14ac:dyDescent="0.25">
      <c r="A78" s="29"/>
      <c r="B78" s="29"/>
      <c r="C78" s="29"/>
      <c r="D78" s="29"/>
      <c r="E78" s="33"/>
      <c r="F78" s="33"/>
      <c r="G78" s="29"/>
      <c r="H78" s="29"/>
      <c r="I78" s="29"/>
      <c r="J78" s="19"/>
      <c r="K78" s="19"/>
      <c r="L78" s="29"/>
      <c r="M78" s="29"/>
      <c r="N78" s="29"/>
      <c r="O78" s="29"/>
      <c r="P78" s="19"/>
      <c r="Q78" s="19"/>
      <c r="R78" s="29"/>
      <c r="S78" s="29"/>
      <c r="T78" s="29"/>
      <c r="U78" s="29"/>
      <c r="V78" s="19"/>
      <c r="W78" s="19"/>
      <c r="X78" s="19"/>
      <c r="Y78" s="19"/>
      <c r="Z78" s="33"/>
      <c r="AA78" s="33"/>
      <c r="AB78" s="33"/>
    </row>
    <row r="79" spans="1:28" x14ac:dyDescent="0.25">
      <c r="A79" s="3" t="s">
        <v>794</v>
      </c>
      <c r="B79" s="3" t="s">
        <v>795</v>
      </c>
      <c r="C79" s="3" t="s">
        <v>29</v>
      </c>
      <c r="D79" s="3">
        <v>160</v>
      </c>
      <c r="E79" s="12">
        <v>124400</v>
      </c>
      <c r="F79" s="12"/>
      <c r="G79" s="3">
        <v>114.815</v>
      </c>
      <c r="H79" s="3" t="s">
        <v>45</v>
      </c>
      <c r="I79" s="3">
        <v>0.75949999999999995</v>
      </c>
      <c r="J79" s="7">
        <v>524</v>
      </c>
      <c r="K79" s="7">
        <f>I79*J79</f>
        <v>397.97799999999995</v>
      </c>
      <c r="L79" s="3"/>
      <c r="M79" s="3"/>
      <c r="N79" s="3"/>
      <c r="O79" s="3"/>
      <c r="P79" s="7"/>
      <c r="Q79" s="7"/>
      <c r="R79" s="3"/>
      <c r="S79" s="3">
        <v>45.185000000000002</v>
      </c>
      <c r="T79" s="3" t="s">
        <v>17</v>
      </c>
      <c r="U79" s="3">
        <v>1.1900000000000001E-2</v>
      </c>
      <c r="V79" s="7">
        <v>96.97</v>
      </c>
      <c r="W79" s="7">
        <f>U79*V79</f>
        <v>1.1539430000000002</v>
      </c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 t="s">
        <v>32</v>
      </c>
      <c r="I80" s="3">
        <v>22.925000000000001</v>
      </c>
      <c r="J80" s="7">
        <v>1077</v>
      </c>
      <c r="K80" s="7">
        <f t="shared" ref="K80:K83" si="20">I80*J80</f>
        <v>24690.225000000002</v>
      </c>
      <c r="L80" s="3"/>
      <c r="M80" s="3"/>
      <c r="N80" s="3"/>
      <c r="O80" s="3"/>
      <c r="P80" s="7"/>
      <c r="Q80" s="7"/>
      <c r="R80" s="3"/>
      <c r="S80" s="3"/>
      <c r="T80" s="3" t="s">
        <v>45</v>
      </c>
      <c r="U80" s="3">
        <v>3.8441000000000001</v>
      </c>
      <c r="V80" s="7">
        <v>96.97</v>
      </c>
      <c r="W80" s="7">
        <f t="shared" ref="W80:W84" si="21">U80*V80</f>
        <v>372.76237700000001</v>
      </c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 t="s">
        <v>274</v>
      </c>
      <c r="I81" s="3">
        <v>3.7713000000000001</v>
      </c>
      <c r="J81" s="7">
        <v>980</v>
      </c>
      <c r="K81" s="7">
        <f t="shared" si="20"/>
        <v>3695.8740000000003</v>
      </c>
      <c r="L81" s="3"/>
      <c r="M81" s="3"/>
      <c r="N81" s="3"/>
      <c r="O81" s="3"/>
      <c r="P81" s="7"/>
      <c r="Q81" s="7"/>
      <c r="R81" s="3"/>
      <c r="S81" s="3"/>
      <c r="T81" s="3" t="s">
        <v>32</v>
      </c>
      <c r="U81" s="3">
        <v>1.964</v>
      </c>
      <c r="V81" s="7">
        <v>96.97</v>
      </c>
      <c r="W81" s="7">
        <f t="shared" si="21"/>
        <v>190.44907999999998</v>
      </c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 t="s">
        <v>33</v>
      </c>
      <c r="I82" s="3">
        <v>31.519300000000001</v>
      </c>
      <c r="J82" s="7">
        <v>994</v>
      </c>
      <c r="K82" s="7">
        <f t="shared" si="20"/>
        <v>31330.1842</v>
      </c>
      <c r="L82" s="3"/>
      <c r="M82" s="3"/>
      <c r="N82" s="3"/>
      <c r="O82" s="3"/>
      <c r="P82" s="7"/>
      <c r="Q82" s="7"/>
      <c r="R82" s="3"/>
      <c r="S82" s="3"/>
      <c r="T82" s="3" t="s">
        <v>274</v>
      </c>
      <c r="U82" s="3">
        <v>4.0800000000000003E-2</v>
      </c>
      <c r="V82" s="7">
        <v>96.97</v>
      </c>
      <c r="W82" s="7">
        <f t="shared" si="21"/>
        <v>3.9563760000000001</v>
      </c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 t="s">
        <v>34</v>
      </c>
      <c r="I83" s="3">
        <v>55.8399</v>
      </c>
      <c r="J83" s="7">
        <v>1201</v>
      </c>
      <c r="K83" s="7">
        <f t="shared" si="20"/>
        <v>67063.719899999996</v>
      </c>
      <c r="L83" s="3"/>
      <c r="M83" s="3"/>
      <c r="N83" s="3"/>
      <c r="O83" s="3"/>
      <c r="P83" s="7"/>
      <c r="Q83" s="7"/>
      <c r="R83" s="3"/>
      <c r="S83" s="3"/>
      <c r="T83" s="3" t="s">
        <v>86</v>
      </c>
      <c r="U83" s="3">
        <v>19.508400000000002</v>
      </c>
      <c r="V83" s="7">
        <v>96.97</v>
      </c>
      <c r="W83" s="7">
        <f t="shared" si="21"/>
        <v>1891.7295480000002</v>
      </c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 t="s">
        <v>34</v>
      </c>
      <c r="U84" s="3">
        <v>19.815799999999999</v>
      </c>
      <c r="V84" s="7">
        <v>96.97</v>
      </c>
      <c r="W84" s="7">
        <f t="shared" si="21"/>
        <v>1921.5381259999999</v>
      </c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>
        <f>SUM(I79:I83)</f>
        <v>114.815</v>
      </c>
      <c r="J85" s="7"/>
      <c r="K85" s="7">
        <f>SUM(K79:K83)</f>
        <v>127177.9811</v>
      </c>
      <c r="L85" s="3"/>
      <c r="M85" s="3"/>
      <c r="N85" s="3"/>
      <c r="O85" s="3"/>
      <c r="P85" s="7"/>
      <c r="Q85" s="7"/>
      <c r="R85" s="3"/>
      <c r="S85" s="3"/>
      <c r="T85" s="3"/>
      <c r="U85" s="3">
        <f>SUM(U79:U84)</f>
        <v>45.185000000000002</v>
      </c>
      <c r="V85" s="7"/>
      <c r="W85" s="7">
        <f>SUM(W79:W84)</f>
        <v>4381.5894499999995</v>
      </c>
      <c r="X85" s="7"/>
      <c r="Y85" s="7">
        <f>SUM(K85+W85)</f>
        <v>131559.57055</v>
      </c>
      <c r="Z85" s="12">
        <v>131600</v>
      </c>
      <c r="AA85" s="12">
        <v>124400</v>
      </c>
      <c r="AB85" s="12">
        <f>Z85-AA85</f>
        <v>7200</v>
      </c>
    </row>
    <row r="86" spans="1:28" x14ac:dyDescent="0.25">
      <c r="A86" s="29"/>
      <c r="B86" s="29"/>
      <c r="C86" s="29"/>
      <c r="D86" s="29"/>
      <c r="E86" s="33"/>
      <c r="F86" s="33"/>
      <c r="G86" s="29"/>
      <c r="H86" s="29"/>
      <c r="I86" s="29"/>
      <c r="J86" s="19"/>
      <c r="K86" s="19"/>
      <c r="L86" s="29"/>
      <c r="M86" s="29"/>
      <c r="N86" s="29"/>
      <c r="O86" s="29"/>
      <c r="P86" s="19"/>
      <c r="Q86" s="19"/>
      <c r="R86" s="29"/>
      <c r="S86" s="29"/>
      <c r="T86" s="29"/>
      <c r="U86" s="29"/>
      <c r="V86" s="19"/>
      <c r="W86" s="19"/>
      <c r="X86" s="19"/>
      <c r="Y86" s="19"/>
      <c r="Z86" s="33"/>
      <c r="AA86" s="33"/>
      <c r="AB86" s="33"/>
    </row>
    <row r="87" spans="1:28" x14ac:dyDescent="0.25">
      <c r="A87" s="3" t="s">
        <v>796</v>
      </c>
      <c r="B87" s="3" t="s">
        <v>797</v>
      </c>
      <c r="C87" s="3" t="s">
        <v>29</v>
      </c>
      <c r="D87" s="3">
        <v>160</v>
      </c>
      <c r="E87" s="12">
        <v>103100</v>
      </c>
      <c r="F87" s="12"/>
      <c r="G87" s="3">
        <v>89.3797</v>
      </c>
      <c r="H87" s="3" t="s">
        <v>16</v>
      </c>
      <c r="I87" s="3">
        <v>43.942399999999999</v>
      </c>
      <c r="J87" s="7">
        <v>1118</v>
      </c>
      <c r="K87" s="7">
        <f>I87*J87</f>
        <v>49127.603199999998</v>
      </c>
      <c r="L87" s="3"/>
      <c r="M87" s="3"/>
      <c r="N87" s="3"/>
      <c r="O87" s="3"/>
      <c r="P87" s="7"/>
      <c r="Q87" s="7"/>
      <c r="R87" s="3"/>
      <c r="S87" s="3">
        <v>70.6203</v>
      </c>
      <c r="T87" s="3" t="s">
        <v>16</v>
      </c>
      <c r="U87" s="3">
        <v>3.6</v>
      </c>
      <c r="V87" s="7">
        <v>96.97</v>
      </c>
      <c r="W87" s="7">
        <f>U87*V87</f>
        <v>349.09199999999998</v>
      </c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 t="s">
        <v>307</v>
      </c>
      <c r="I88" s="3">
        <v>1.5995999999999999</v>
      </c>
      <c r="J88" s="7">
        <v>897</v>
      </c>
      <c r="K88" s="7">
        <f t="shared" ref="K88:K93" si="22">I88*J88</f>
        <v>1434.8411999999998</v>
      </c>
      <c r="L88" s="3"/>
      <c r="M88" s="3"/>
      <c r="N88" s="3"/>
      <c r="O88" s="3"/>
      <c r="P88" s="7"/>
      <c r="Q88" s="7"/>
      <c r="R88" s="3"/>
      <c r="S88" s="3"/>
      <c r="T88" s="3" t="s">
        <v>307</v>
      </c>
      <c r="U88" s="3">
        <v>10.193199999999999</v>
      </c>
      <c r="V88" s="7">
        <v>96.97</v>
      </c>
      <c r="W88" s="7">
        <f t="shared" ref="W88:W94" si="23">U88*V88</f>
        <v>988.43460399999992</v>
      </c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 t="s">
        <v>45</v>
      </c>
      <c r="I89" s="3">
        <v>1.1189</v>
      </c>
      <c r="J89" s="7">
        <v>524</v>
      </c>
      <c r="K89" s="7">
        <f t="shared" si="22"/>
        <v>586.30359999999996</v>
      </c>
      <c r="L89" s="3"/>
      <c r="M89" s="3"/>
      <c r="N89" s="3"/>
      <c r="O89" s="3"/>
      <c r="P89" s="7"/>
      <c r="Q89" s="7"/>
      <c r="R89" s="3"/>
      <c r="S89" s="3"/>
      <c r="T89" s="3" t="s">
        <v>45</v>
      </c>
      <c r="U89" s="3">
        <v>0.27200000000000002</v>
      </c>
      <c r="V89" s="7">
        <v>96.97</v>
      </c>
      <c r="W89" s="7">
        <f t="shared" si="23"/>
        <v>26.37584</v>
      </c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 t="s">
        <v>32</v>
      </c>
      <c r="I90" s="3">
        <v>37.355499999999999</v>
      </c>
      <c r="J90" s="7">
        <v>1077</v>
      </c>
      <c r="K90" s="7">
        <f t="shared" si="22"/>
        <v>40231.873500000002</v>
      </c>
      <c r="L90" s="3"/>
      <c r="M90" s="3"/>
      <c r="N90" s="3"/>
      <c r="O90" s="3"/>
      <c r="P90" s="7"/>
      <c r="Q90" s="7"/>
      <c r="R90" s="3"/>
      <c r="S90" s="3"/>
      <c r="T90" s="3" t="s">
        <v>32</v>
      </c>
      <c r="U90" s="3">
        <v>2.5049000000000001</v>
      </c>
      <c r="V90" s="7">
        <v>96.97</v>
      </c>
      <c r="W90" s="7">
        <f t="shared" si="23"/>
        <v>242.90015300000002</v>
      </c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 t="s">
        <v>86</v>
      </c>
      <c r="I91" s="3">
        <v>5.3499999999999999E-2</v>
      </c>
      <c r="J91" s="7">
        <v>483</v>
      </c>
      <c r="K91" s="7">
        <f t="shared" si="22"/>
        <v>25.840499999999999</v>
      </c>
      <c r="L91" s="3"/>
      <c r="M91" s="3"/>
      <c r="N91" s="3"/>
      <c r="O91" s="3"/>
      <c r="P91" s="7"/>
      <c r="Q91" s="7"/>
      <c r="R91" s="3"/>
      <c r="S91" s="3"/>
      <c r="T91" s="3" t="s">
        <v>59</v>
      </c>
      <c r="U91" s="3">
        <v>0.33479999999999999</v>
      </c>
      <c r="V91" s="7">
        <v>96.97</v>
      </c>
      <c r="W91" s="7">
        <f t="shared" si="23"/>
        <v>32.465555999999999</v>
      </c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 t="s">
        <v>34</v>
      </c>
      <c r="I92" s="3">
        <v>3.8914</v>
      </c>
      <c r="J92" s="7">
        <v>1201</v>
      </c>
      <c r="K92" s="7">
        <f t="shared" si="22"/>
        <v>4673.5713999999998</v>
      </c>
      <c r="L92" s="3"/>
      <c r="M92" s="3"/>
      <c r="N92" s="3"/>
      <c r="O92" s="3"/>
      <c r="P92" s="7"/>
      <c r="Q92" s="7"/>
      <c r="R92" s="3"/>
      <c r="S92" s="3"/>
      <c r="T92" s="3" t="s">
        <v>86</v>
      </c>
      <c r="U92" s="3">
        <v>2.9272999999999998</v>
      </c>
      <c r="V92" s="7">
        <v>96.97</v>
      </c>
      <c r="W92" s="7">
        <f t="shared" si="23"/>
        <v>283.86028099999999</v>
      </c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 t="s">
        <v>49</v>
      </c>
      <c r="I93" s="3">
        <v>1.4184000000000001</v>
      </c>
      <c r="J93" s="7">
        <v>138</v>
      </c>
      <c r="K93" s="7">
        <f t="shared" si="22"/>
        <v>195.73920000000001</v>
      </c>
      <c r="L93" s="3"/>
      <c r="M93" s="3"/>
      <c r="N93" s="3"/>
      <c r="O93" s="3"/>
      <c r="P93" s="7"/>
      <c r="Q93" s="7"/>
      <c r="R93" s="3"/>
      <c r="S93" s="3"/>
      <c r="T93" s="3" t="s">
        <v>34</v>
      </c>
      <c r="U93" s="3">
        <v>7.4953000000000003</v>
      </c>
      <c r="V93" s="7">
        <v>96.97</v>
      </c>
      <c r="W93" s="7">
        <f t="shared" si="23"/>
        <v>726.81924100000003</v>
      </c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 t="s">
        <v>49</v>
      </c>
      <c r="U94" s="3">
        <v>43.2928</v>
      </c>
      <c r="V94" s="7">
        <v>96.97</v>
      </c>
      <c r="W94" s="7">
        <f t="shared" si="23"/>
        <v>4198.1028159999996</v>
      </c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>
        <f>SUM(I87:I93)</f>
        <v>89.379700000000014</v>
      </c>
      <c r="J95" s="7"/>
      <c r="K95" s="7">
        <f>SUM(K87:K93)</f>
        <v>96275.772600000011</v>
      </c>
      <c r="L95" s="3"/>
      <c r="M95" s="3"/>
      <c r="N95" s="3"/>
      <c r="O95" s="3"/>
      <c r="P95" s="7"/>
      <c r="Q95" s="7"/>
      <c r="R95" s="3"/>
      <c r="S95" s="3"/>
      <c r="T95" s="3"/>
      <c r="U95" s="3">
        <f>SUM(U87:U94)</f>
        <v>70.6203</v>
      </c>
      <c r="V95" s="7"/>
      <c r="W95" s="7">
        <f>SUM(W87:W94)</f>
        <v>6848.050491</v>
      </c>
      <c r="X95" s="7"/>
      <c r="Y95" s="7">
        <f>K95+W95</f>
        <v>103123.82309100001</v>
      </c>
      <c r="Z95" s="12">
        <v>103100</v>
      </c>
      <c r="AA95" s="12">
        <v>103100</v>
      </c>
      <c r="AB95" s="12">
        <v>0</v>
      </c>
    </row>
    <row r="96" spans="1:28" x14ac:dyDescent="0.25">
      <c r="A96" s="29"/>
      <c r="B96" s="29"/>
      <c r="C96" s="29"/>
      <c r="D96" s="29"/>
      <c r="E96" s="33"/>
      <c r="F96" s="33"/>
      <c r="G96" s="29"/>
      <c r="H96" s="29"/>
      <c r="I96" s="29"/>
      <c r="J96" s="19"/>
      <c r="K96" s="19"/>
      <c r="L96" s="29"/>
      <c r="M96" s="29"/>
      <c r="N96" s="29"/>
      <c r="O96" s="29"/>
      <c r="P96" s="19"/>
      <c r="Q96" s="19"/>
      <c r="R96" s="29"/>
      <c r="S96" s="29"/>
      <c r="T96" s="29"/>
      <c r="U96" s="29"/>
      <c r="V96" s="19"/>
      <c r="W96" s="19"/>
      <c r="X96" s="19"/>
      <c r="Y96" s="19"/>
      <c r="Z96" s="33"/>
      <c r="AA96" s="33"/>
      <c r="AB96" s="33"/>
    </row>
    <row r="97" spans="1:28" x14ac:dyDescent="0.25">
      <c r="A97" s="3" t="s">
        <v>798</v>
      </c>
      <c r="B97" s="3" t="s">
        <v>799</v>
      </c>
      <c r="C97" s="3" t="s">
        <v>29</v>
      </c>
      <c r="D97" s="3">
        <v>160</v>
      </c>
      <c r="E97" s="12">
        <v>87900</v>
      </c>
      <c r="F97" s="12"/>
      <c r="G97" s="3">
        <v>105.64400000000001</v>
      </c>
      <c r="H97" s="3" t="s">
        <v>16</v>
      </c>
      <c r="I97" s="3">
        <v>33.747799999999998</v>
      </c>
      <c r="J97" s="7">
        <v>1118</v>
      </c>
      <c r="K97" s="7">
        <f>I97*J97</f>
        <v>37730.040399999998</v>
      </c>
      <c r="L97" s="3"/>
      <c r="M97" s="3">
        <v>3.8683000000000001</v>
      </c>
      <c r="N97" s="3" t="s">
        <v>16</v>
      </c>
      <c r="O97" s="3">
        <v>0.63180000000000003</v>
      </c>
      <c r="P97" s="7">
        <v>196</v>
      </c>
      <c r="Q97" s="7">
        <f>O97*P97</f>
        <v>123.83280000000001</v>
      </c>
      <c r="R97" s="3"/>
      <c r="S97" s="3">
        <v>50.487699999999997</v>
      </c>
      <c r="T97" s="3" t="s">
        <v>16</v>
      </c>
      <c r="U97" s="3">
        <v>1.6276999999999999</v>
      </c>
      <c r="V97" s="7">
        <v>96.97</v>
      </c>
      <c r="W97" s="7">
        <f>U97*V97</f>
        <v>157.83806899999999</v>
      </c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 t="s">
        <v>272</v>
      </c>
      <c r="I98" s="3">
        <v>27.178000000000001</v>
      </c>
      <c r="J98" s="7">
        <v>469</v>
      </c>
      <c r="K98" s="7">
        <f t="shared" ref="K98:K101" si="24">I98*J98</f>
        <v>12746.482</v>
      </c>
      <c r="L98" s="3"/>
      <c r="M98" s="3"/>
      <c r="N98" s="3" t="s">
        <v>115</v>
      </c>
      <c r="O98" s="3">
        <v>0.99429999999999996</v>
      </c>
      <c r="P98" s="7">
        <v>196</v>
      </c>
      <c r="Q98" s="7">
        <f t="shared" ref="Q98:Q100" si="25">O98*P98</f>
        <v>194.8828</v>
      </c>
      <c r="R98" s="3"/>
      <c r="S98" s="3"/>
      <c r="T98" s="3" t="s">
        <v>272</v>
      </c>
      <c r="U98" s="3">
        <v>11.010999999999999</v>
      </c>
      <c r="V98" s="7">
        <v>96.97</v>
      </c>
      <c r="W98" s="7">
        <f t="shared" ref="W98:W103" si="26">U98*V98</f>
        <v>1067.73667</v>
      </c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 t="s">
        <v>32</v>
      </c>
      <c r="I99" s="3">
        <v>9.4619999999999997</v>
      </c>
      <c r="J99" s="7">
        <v>1077</v>
      </c>
      <c r="K99" s="7">
        <f t="shared" si="24"/>
        <v>10190.574000000001</v>
      </c>
      <c r="L99" s="3"/>
      <c r="M99" s="3"/>
      <c r="N99" s="3" t="s">
        <v>86</v>
      </c>
      <c r="O99" s="3">
        <v>0.30530000000000002</v>
      </c>
      <c r="P99" s="7">
        <v>196</v>
      </c>
      <c r="Q99" s="7">
        <f t="shared" si="25"/>
        <v>59.838800000000006</v>
      </c>
      <c r="R99" s="3"/>
      <c r="S99" s="3"/>
      <c r="T99" s="3" t="s">
        <v>115</v>
      </c>
      <c r="U99" s="3">
        <v>8.8359000000000005</v>
      </c>
      <c r="V99" s="7">
        <v>96.97</v>
      </c>
      <c r="W99" s="7">
        <f t="shared" si="26"/>
        <v>856.81722300000001</v>
      </c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 t="s">
        <v>86</v>
      </c>
      <c r="I100" s="3">
        <v>0.44879999999999998</v>
      </c>
      <c r="J100" s="7">
        <v>483</v>
      </c>
      <c r="K100" s="7">
        <f t="shared" si="24"/>
        <v>216.7704</v>
      </c>
      <c r="L100" s="3"/>
      <c r="M100" s="3"/>
      <c r="N100" s="3" t="s">
        <v>600</v>
      </c>
      <c r="O100" s="3">
        <v>1.9369000000000001</v>
      </c>
      <c r="P100" s="7">
        <v>196</v>
      </c>
      <c r="Q100" s="7">
        <f t="shared" si="25"/>
        <v>379.63240000000002</v>
      </c>
      <c r="R100" s="3"/>
      <c r="S100" s="3"/>
      <c r="T100" s="3" t="s">
        <v>32</v>
      </c>
      <c r="U100" s="3">
        <v>0.58020000000000005</v>
      </c>
      <c r="V100" s="7">
        <v>96.97</v>
      </c>
      <c r="W100" s="7">
        <f t="shared" si="26"/>
        <v>56.261994000000001</v>
      </c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 t="s">
        <v>600</v>
      </c>
      <c r="I101" s="3">
        <v>34.807400000000001</v>
      </c>
      <c r="J101" s="7">
        <v>787</v>
      </c>
      <c r="K101" s="7">
        <f t="shared" si="24"/>
        <v>27393.4238</v>
      </c>
      <c r="L101" s="3"/>
      <c r="M101" s="3"/>
      <c r="N101" s="3"/>
      <c r="O101" s="3"/>
      <c r="P101" s="7"/>
      <c r="Q101" s="7"/>
      <c r="R101" s="3"/>
      <c r="S101" s="3"/>
      <c r="T101" s="3" t="s">
        <v>86</v>
      </c>
      <c r="U101" s="3">
        <v>4.8109999999999999</v>
      </c>
      <c r="V101" s="7">
        <v>96.97</v>
      </c>
      <c r="W101" s="7">
        <f t="shared" si="26"/>
        <v>466.52267000000001</v>
      </c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 t="s">
        <v>49</v>
      </c>
      <c r="U102" s="3">
        <v>22.157900000000001</v>
      </c>
      <c r="V102" s="7">
        <v>96.97</v>
      </c>
      <c r="W102" s="7">
        <f t="shared" si="26"/>
        <v>2148.6515629999999</v>
      </c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 t="s">
        <v>600</v>
      </c>
      <c r="U103" s="3">
        <v>1.464</v>
      </c>
      <c r="V103" s="7">
        <v>96.97</v>
      </c>
      <c r="W103" s="7">
        <f t="shared" si="26"/>
        <v>141.96408</v>
      </c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>
        <f>SUM(I97:I101)</f>
        <v>105.64400000000001</v>
      </c>
      <c r="J104" s="7"/>
      <c r="K104" s="7">
        <f>SUM(K97:K101)</f>
        <v>88277.290600000008</v>
      </c>
      <c r="L104" s="3"/>
      <c r="M104" s="3"/>
      <c r="N104" s="3"/>
      <c r="O104" s="3">
        <f>SUM(O97:O100)</f>
        <v>3.8683000000000001</v>
      </c>
      <c r="P104" s="7"/>
      <c r="Q104" s="7">
        <f>SUM(Q97:Q100)</f>
        <v>758.18679999999995</v>
      </c>
      <c r="R104" s="3"/>
      <c r="S104" s="3"/>
      <c r="T104" s="3"/>
      <c r="U104" s="3">
        <f>SUM(U97:U103)</f>
        <v>50.487700000000004</v>
      </c>
      <c r="V104" s="7"/>
      <c r="W104" s="7">
        <f>SUM(W97:W103)</f>
        <v>4895.7922689999996</v>
      </c>
      <c r="X104" s="7"/>
      <c r="Y104" s="7">
        <f>K104+Q104+W104</f>
        <v>93931.269669000001</v>
      </c>
      <c r="Z104" s="12">
        <v>93900</v>
      </c>
      <c r="AA104" s="12">
        <v>87900</v>
      </c>
      <c r="AB104" s="12">
        <f>Z104-AA104</f>
        <v>6000</v>
      </c>
    </row>
    <row r="105" spans="1:28" x14ac:dyDescent="0.25">
      <c r="A105" s="29"/>
      <c r="B105" s="29"/>
      <c r="C105" s="29"/>
      <c r="D105" s="29"/>
      <c r="E105" s="33"/>
      <c r="F105" s="33"/>
      <c r="G105" s="29"/>
      <c r="H105" s="29"/>
      <c r="I105" s="29"/>
      <c r="J105" s="19"/>
      <c r="K105" s="19"/>
      <c r="L105" s="29"/>
      <c r="M105" s="29"/>
      <c r="N105" s="29"/>
      <c r="O105" s="29"/>
      <c r="P105" s="19"/>
      <c r="Q105" s="19"/>
      <c r="R105" s="29"/>
      <c r="S105" s="29"/>
      <c r="T105" s="29"/>
      <c r="U105" s="29"/>
      <c r="V105" s="19"/>
      <c r="W105" s="19"/>
      <c r="X105" s="19"/>
      <c r="Y105" s="19"/>
      <c r="Z105" s="33"/>
      <c r="AA105" s="33"/>
      <c r="AB105" s="33"/>
    </row>
    <row r="106" spans="1:28" x14ac:dyDescent="0.25">
      <c r="A106" s="3" t="s">
        <v>800</v>
      </c>
      <c r="B106" s="3" t="s">
        <v>801</v>
      </c>
      <c r="C106" s="3" t="s">
        <v>29</v>
      </c>
      <c r="D106" s="3">
        <v>160</v>
      </c>
      <c r="E106" s="12">
        <v>114600</v>
      </c>
      <c r="F106" s="12"/>
      <c r="G106" s="3">
        <v>99.275300000000001</v>
      </c>
      <c r="H106" s="3" t="s">
        <v>18</v>
      </c>
      <c r="I106" s="3">
        <v>7.0792999999999999</v>
      </c>
      <c r="J106" s="7">
        <v>1201</v>
      </c>
      <c r="K106" s="7">
        <f>I106*J106</f>
        <v>8502.2392999999993</v>
      </c>
      <c r="L106" s="3"/>
      <c r="M106" s="3">
        <v>9.1240000000000006</v>
      </c>
      <c r="N106" s="3" t="s">
        <v>161</v>
      </c>
      <c r="O106" s="3">
        <v>0.61839999999999995</v>
      </c>
      <c r="P106" s="7">
        <v>196</v>
      </c>
      <c r="Q106" s="7">
        <f>O106*P106</f>
        <v>121.20639999999999</v>
      </c>
      <c r="R106" s="3"/>
      <c r="S106" s="3">
        <v>51.600700000000003</v>
      </c>
      <c r="T106" s="3" t="s">
        <v>18</v>
      </c>
      <c r="U106" s="3">
        <v>5.7700000000000001E-2</v>
      </c>
      <c r="V106" s="7">
        <v>96.97</v>
      </c>
      <c r="W106" s="7">
        <f>U106*V106</f>
        <v>5.5951690000000003</v>
      </c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 t="s">
        <v>161</v>
      </c>
      <c r="I107" s="3">
        <v>36.728999999999999</v>
      </c>
      <c r="J107" s="7">
        <v>1228</v>
      </c>
      <c r="K107" s="7">
        <f t="shared" ref="K107:K112" si="27">I107*J107</f>
        <v>45103.212</v>
      </c>
      <c r="L107" s="3"/>
      <c r="M107" s="3"/>
      <c r="N107" s="3" t="s">
        <v>32</v>
      </c>
      <c r="O107" s="3">
        <v>1.21E-2</v>
      </c>
      <c r="P107" s="7">
        <v>196</v>
      </c>
      <c r="Q107" s="7">
        <f t="shared" ref="Q107:Q109" si="28">O107*P107</f>
        <v>2.3715999999999999</v>
      </c>
      <c r="R107" s="3"/>
      <c r="S107" s="3"/>
      <c r="T107" s="3" t="s">
        <v>161</v>
      </c>
      <c r="U107" s="3">
        <v>1.9500999999999999</v>
      </c>
      <c r="V107" s="7">
        <v>96.97</v>
      </c>
      <c r="W107" s="7">
        <f t="shared" ref="W107:W112" si="29">U107*V107</f>
        <v>189.10119699999998</v>
      </c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 t="s">
        <v>16</v>
      </c>
      <c r="I108" s="3">
        <v>5.4108000000000001</v>
      </c>
      <c r="J108" s="7">
        <v>1118</v>
      </c>
      <c r="K108" s="7">
        <f t="shared" si="27"/>
        <v>6049.2744000000002</v>
      </c>
      <c r="L108" s="3"/>
      <c r="M108" s="3"/>
      <c r="N108" s="3" t="s">
        <v>34</v>
      </c>
      <c r="O108" s="3">
        <v>7.9233000000000002</v>
      </c>
      <c r="P108" s="7">
        <v>196</v>
      </c>
      <c r="Q108" s="7">
        <f t="shared" si="28"/>
        <v>1552.9668000000001</v>
      </c>
      <c r="R108" s="3"/>
      <c r="S108" s="3"/>
      <c r="T108" s="3" t="s">
        <v>273</v>
      </c>
      <c r="U108" s="3">
        <v>4.8544999999999998</v>
      </c>
      <c r="V108" s="7">
        <v>96.97</v>
      </c>
      <c r="W108" s="7">
        <f t="shared" si="29"/>
        <v>470.74086499999999</v>
      </c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 t="s">
        <v>17</v>
      </c>
      <c r="I109" s="3">
        <v>13.121499999999999</v>
      </c>
      <c r="J109" s="7">
        <v>842</v>
      </c>
      <c r="K109" s="7">
        <f t="shared" si="27"/>
        <v>11048.303</v>
      </c>
      <c r="L109" s="3"/>
      <c r="M109" s="3"/>
      <c r="N109" s="3" t="s">
        <v>49</v>
      </c>
      <c r="O109" s="3">
        <v>0.57020000000000004</v>
      </c>
      <c r="P109" s="7">
        <v>196</v>
      </c>
      <c r="Q109" s="7">
        <f t="shared" si="28"/>
        <v>111.75920000000001</v>
      </c>
      <c r="R109" s="3"/>
      <c r="S109" s="3"/>
      <c r="T109" s="3" t="s">
        <v>307</v>
      </c>
      <c r="U109" s="3">
        <v>8.8605999999999998</v>
      </c>
      <c r="V109" s="7">
        <v>96.97</v>
      </c>
      <c r="W109" s="7">
        <f t="shared" si="29"/>
        <v>859.21238199999993</v>
      </c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 t="s">
        <v>273</v>
      </c>
      <c r="I110" s="3">
        <v>0.8115</v>
      </c>
      <c r="J110" s="7">
        <v>1049</v>
      </c>
      <c r="K110" s="7">
        <f t="shared" si="27"/>
        <v>851.26350000000002</v>
      </c>
      <c r="L110" s="3"/>
      <c r="M110" s="3"/>
      <c r="N110" s="3"/>
      <c r="O110" s="3"/>
      <c r="P110" s="7"/>
      <c r="Q110" s="7"/>
      <c r="R110" s="3"/>
      <c r="S110" s="3"/>
      <c r="T110" s="3" t="s">
        <v>32</v>
      </c>
      <c r="U110" s="3">
        <v>0.47649999999999998</v>
      </c>
      <c r="V110" s="7">
        <v>96.97</v>
      </c>
      <c r="W110" s="7">
        <f t="shared" si="29"/>
        <v>46.206204999999997</v>
      </c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 t="s">
        <v>32</v>
      </c>
      <c r="I111" s="3">
        <v>33.276800000000001</v>
      </c>
      <c r="J111" s="7">
        <v>1077</v>
      </c>
      <c r="K111" s="7">
        <f t="shared" si="27"/>
        <v>35839.113600000004</v>
      </c>
      <c r="L111" s="3"/>
      <c r="M111" s="3"/>
      <c r="N111" s="3"/>
      <c r="O111" s="3"/>
      <c r="P111" s="7"/>
      <c r="Q111" s="7"/>
      <c r="R111" s="3"/>
      <c r="S111" s="3"/>
      <c r="T111" s="3" t="s">
        <v>34</v>
      </c>
      <c r="U111" s="3">
        <v>7.0025000000000004</v>
      </c>
      <c r="V111" s="7">
        <v>96.97</v>
      </c>
      <c r="W111" s="7">
        <f t="shared" si="29"/>
        <v>679.03242499999999</v>
      </c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 t="s">
        <v>34</v>
      </c>
      <c r="I112" s="3">
        <v>2.8464</v>
      </c>
      <c r="J112" s="7">
        <v>1201</v>
      </c>
      <c r="K112" s="7">
        <f t="shared" si="27"/>
        <v>3418.5264000000002</v>
      </c>
      <c r="L112" s="3"/>
      <c r="M112" s="3"/>
      <c r="N112" s="3"/>
      <c r="O112" s="3"/>
      <c r="P112" s="7"/>
      <c r="Q112" s="7"/>
      <c r="R112" s="3"/>
      <c r="S112" s="3"/>
      <c r="T112" s="3" t="s">
        <v>49</v>
      </c>
      <c r="U112" s="3">
        <v>28.398800000000001</v>
      </c>
      <c r="V112" s="7">
        <v>96.97</v>
      </c>
      <c r="W112" s="7">
        <f t="shared" si="29"/>
        <v>2753.8316359999999</v>
      </c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>
        <f>SUM(I106:I112)</f>
        <v>99.275300000000001</v>
      </c>
      <c r="J113" s="7"/>
      <c r="K113" s="7">
        <f>SUM(K106:K112)</f>
        <v>110811.93220000001</v>
      </c>
      <c r="L113" s="3"/>
      <c r="M113" s="3"/>
      <c r="N113" s="3"/>
      <c r="O113" s="3">
        <f>SUM(O106:O109)</f>
        <v>9.1240000000000006</v>
      </c>
      <c r="P113" s="7"/>
      <c r="Q113" s="7">
        <f>SUM(Q106:Q109)</f>
        <v>1788.3040000000001</v>
      </c>
      <c r="R113" s="3"/>
      <c r="S113" s="3"/>
      <c r="T113" s="3"/>
      <c r="U113" s="3">
        <f>SUM(U106:U112)</f>
        <v>51.600700000000003</v>
      </c>
      <c r="V113" s="7"/>
      <c r="W113" s="7">
        <f>SUM(W106:W112)</f>
        <v>5003.7198790000002</v>
      </c>
      <c r="X113" s="7"/>
      <c r="Y113" s="7">
        <f>K113+Q113+W113</f>
        <v>117603.95607900001</v>
      </c>
      <c r="Z113" s="12">
        <v>117600</v>
      </c>
      <c r="AA113" s="12">
        <v>114600</v>
      </c>
      <c r="AB113" s="12">
        <f>Z113-AA113</f>
        <v>3000</v>
      </c>
    </row>
    <row r="114" spans="1:28" x14ac:dyDescent="0.25">
      <c r="A114" s="29"/>
      <c r="B114" s="29"/>
      <c r="C114" s="29"/>
      <c r="D114" s="29"/>
      <c r="E114" s="33"/>
      <c r="F114" s="33"/>
      <c r="G114" s="29"/>
      <c r="H114" s="29"/>
      <c r="I114" s="29"/>
      <c r="J114" s="19"/>
      <c r="K114" s="19"/>
      <c r="L114" s="29"/>
      <c r="M114" s="29"/>
      <c r="N114" s="29"/>
      <c r="O114" s="29"/>
      <c r="P114" s="19"/>
      <c r="Q114" s="19"/>
      <c r="R114" s="29"/>
      <c r="S114" s="29"/>
      <c r="T114" s="29"/>
      <c r="U114" s="29"/>
      <c r="V114" s="19"/>
      <c r="W114" s="19"/>
      <c r="X114" s="19"/>
      <c r="Y114" s="19"/>
      <c r="Z114" s="33"/>
      <c r="AA114" s="33"/>
      <c r="AB114" s="33"/>
    </row>
    <row r="115" spans="1:28" x14ac:dyDescent="0.25">
      <c r="A115" s="3" t="s">
        <v>802</v>
      </c>
      <c r="B115" s="3" t="s">
        <v>803</v>
      </c>
      <c r="C115" s="3" t="s">
        <v>29</v>
      </c>
      <c r="D115" s="3">
        <v>160</v>
      </c>
      <c r="E115" s="12">
        <v>78800</v>
      </c>
      <c r="F115" s="12"/>
      <c r="G115" s="3">
        <v>75.068899999999999</v>
      </c>
      <c r="H115" s="3" t="s">
        <v>18</v>
      </c>
      <c r="I115" s="3">
        <v>15.898199999999999</v>
      </c>
      <c r="J115" s="7">
        <v>1201</v>
      </c>
      <c r="K115" s="7">
        <f>I115*J115</f>
        <v>19093.7382</v>
      </c>
      <c r="L115" s="3"/>
      <c r="M115" s="3">
        <v>6.8879000000000001</v>
      </c>
      <c r="N115" s="3" t="s">
        <v>18</v>
      </c>
      <c r="O115" s="3">
        <v>0.3846</v>
      </c>
      <c r="P115" s="7">
        <v>196</v>
      </c>
      <c r="Q115" s="7">
        <f>O115*P115</f>
        <v>75.381600000000006</v>
      </c>
      <c r="R115" s="3"/>
      <c r="S115" s="3">
        <v>78.043199999999999</v>
      </c>
      <c r="T115" s="3" t="s">
        <v>18</v>
      </c>
      <c r="U115" s="3">
        <v>17.8294</v>
      </c>
      <c r="V115" s="7">
        <v>96.97</v>
      </c>
      <c r="W115" s="7">
        <f>U115*V115</f>
        <v>1728.9169179999999</v>
      </c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 t="s">
        <v>16</v>
      </c>
      <c r="I116" s="3">
        <v>19.517800000000001</v>
      </c>
      <c r="J116" s="7">
        <v>1118</v>
      </c>
      <c r="K116" s="7">
        <f t="shared" ref="K116:K120" si="30">I116*J116</f>
        <v>21820.900400000002</v>
      </c>
      <c r="L116" s="3"/>
      <c r="M116" s="3"/>
      <c r="N116" s="3" t="s">
        <v>16</v>
      </c>
      <c r="O116" s="3">
        <v>5.5300000000000002E-2</v>
      </c>
      <c r="P116" s="7">
        <v>196</v>
      </c>
      <c r="Q116" s="7">
        <f t="shared" ref="Q116:Q119" si="31">O116*P116</f>
        <v>10.838800000000001</v>
      </c>
      <c r="R116" s="3"/>
      <c r="S116" s="3"/>
      <c r="T116" s="3" t="s">
        <v>16</v>
      </c>
      <c r="U116" s="3">
        <v>2.2557</v>
      </c>
      <c r="V116" s="7">
        <v>96.97</v>
      </c>
      <c r="W116" s="7">
        <f t="shared" ref="W116:W120" si="32">U116*V116</f>
        <v>218.735229</v>
      </c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 t="s">
        <v>17</v>
      </c>
      <c r="I117" s="3">
        <v>7.0381999999999998</v>
      </c>
      <c r="J117" s="7">
        <v>842</v>
      </c>
      <c r="K117" s="7">
        <f t="shared" si="30"/>
        <v>5926.1643999999997</v>
      </c>
      <c r="L117" s="3"/>
      <c r="M117" s="3"/>
      <c r="N117" s="3" t="s">
        <v>17</v>
      </c>
      <c r="O117" s="3">
        <v>0.1797</v>
      </c>
      <c r="P117" s="7">
        <v>196</v>
      </c>
      <c r="Q117" s="7">
        <f t="shared" si="31"/>
        <v>35.221200000000003</v>
      </c>
      <c r="R117" s="3"/>
      <c r="S117" s="3"/>
      <c r="T117" s="3" t="s">
        <v>17</v>
      </c>
      <c r="U117" s="3">
        <v>1.4636</v>
      </c>
      <c r="V117" s="7">
        <v>96.97</v>
      </c>
      <c r="W117" s="7">
        <f t="shared" si="32"/>
        <v>141.92529200000001</v>
      </c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 t="s">
        <v>272</v>
      </c>
      <c r="I118" s="3">
        <v>3.4718</v>
      </c>
      <c r="J118" s="7">
        <v>469</v>
      </c>
      <c r="K118" s="7">
        <f t="shared" si="30"/>
        <v>1628.2742000000001</v>
      </c>
      <c r="L118" s="3"/>
      <c r="M118" s="3"/>
      <c r="N118" s="3" t="s">
        <v>272</v>
      </c>
      <c r="O118" s="3">
        <v>6.2534000000000001</v>
      </c>
      <c r="P118" s="7">
        <v>196</v>
      </c>
      <c r="Q118" s="7">
        <f t="shared" si="31"/>
        <v>1225.6664000000001</v>
      </c>
      <c r="R118" s="3"/>
      <c r="S118" s="3"/>
      <c r="T118" s="3" t="s">
        <v>115</v>
      </c>
      <c r="U118" s="3">
        <v>4.7441000000000004</v>
      </c>
      <c r="V118" s="7">
        <v>96.97</v>
      </c>
      <c r="W118" s="7">
        <f t="shared" si="32"/>
        <v>460.03537700000004</v>
      </c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 t="s">
        <v>32</v>
      </c>
      <c r="I119" s="3">
        <v>28.372699999999998</v>
      </c>
      <c r="J119" s="7">
        <v>1077</v>
      </c>
      <c r="K119" s="7">
        <f t="shared" si="30"/>
        <v>30557.3979</v>
      </c>
      <c r="L119" s="3"/>
      <c r="M119" s="3"/>
      <c r="N119" s="3" t="s">
        <v>86</v>
      </c>
      <c r="O119" s="3">
        <v>1.49E-2</v>
      </c>
      <c r="P119" s="7">
        <v>196</v>
      </c>
      <c r="Q119" s="7">
        <f t="shared" si="31"/>
        <v>2.9203999999999999</v>
      </c>
      <c r="R119" s="3"/>
      <c r="S119" s="3"/>
      <c r="T119" s="3" t="s">
        <v>86</v>
      </c>
      <c r="U119" s="3">
        <v>12.979699999999999</v>
      </c>
      <c r="V119" s="7">
        <v>96.97</v>
      </c>
      <c r="W119" s="7">
        <f t="shared" si="32"/>
        <v>1258.6415089999998</v>
      </c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 t="s">
        <v>86</v>
      </c>
      <c r="I120" s="3">
        <v>0.7702</v>
      </c>
      <c r="J120" s="7">
        <v>483</v>
      </c>
      <c r="K120" s="7">
        <f t="shared" si="30"/>
        <v>372.00659999999999</v>
      </c>
      <c r="L120" s="3"/>
      <c r="M120" s="3"/>
      <c r="N120" s="3"/>
      <c r="O120" s="3"/>
      <c r="P120" s="7"/>
      <c r="Q120" s="7"/>
      <c r="R120" s="3"/>
      <c r="S120" s="3"/>
      <c r="T120" s="3" t="s">
        <v>49</v>
      </c>
      <c r="U120" s="3">
        <v>38.770699999999998</v>
      </c>
      <c r="V120" s="7">
        <v>96.97</v>
      </c>
      <c r="W120" s="7">
        <f t="shared" si="32"/>
        <v>3759.5947789999996</v>
      </c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>
        <f>SUM(I115:I120)</f>
        <v>75.068899999999999</v>
      </c>
      <c r="J121" s="7"/>
      <c r="K121" s="7">
        <f>SUM(K115:K120)</f>
        <v>79398.481700000004</v>
      </c>
      <c r="L121" s="3"/>
      <c r="M121" s="3"/>
      <c r="N121" s="3"/>
      <c r="O121" s="3">
        <f>SUM(O115:O119)</f>
        <v>6.8879000000000001</v>
      </c>
      <c r="P121" s="7"/>
      <c r="Q121" s="7">
        <f>SUM(Q115:Q119)</f>
        <v>1350.0284000000001</v>
      </c>
      <c r="R121" s="3"/>
      <c r="S121" s="3"/>
      <c r="T121" s="3"/>
      <c r="U121" s="3">
        <f>SUM(U115:U120)</f>
        <v>78.043199999999999</v>
      </c>
      <c r="V121" s="7"/>
      <c r="W121" s="7">
        <f>SUM(W115:W120)</f>
        <v>7567.849103999999</v>
      </c>
      <c r="X121" s="7"/>
      <c r="Y121" s="7">
        <f>K121+Q121+W121</f>
        <v>88316.359203999993</v>
      </c>
      <c r="Z121" s="12">
        <v>88300</v>
      </c>
      <c r="AA121" s="12">
        <v>78800</v>
      </c>
      <c r="AB121" s="12">
        <f>Z121-AA121</f>
        <v>9500</v>
      </c>
    </row>
    <row r="122" spans="1:28" x14ac:dyDescent="0.25">
      <c r="A122" s="29"/>
      <c r="B122" s="29"/>
      <c r="C122" s="29"/>
      <c r="D122" s="29"/>
      <c r="E122" s="33"/>
      <c r="F122" s="33"/>
      <c r="G122" s="29"/>
      <c r="H122" s="29"/>
      <c r="I122" s="29"/>
      <c r="J122" s="19"/>
      <c r="K122" s="19"/>
      <c r="L122" s="29"/>
      <c r="M122" s="29"/>
      <c r="N122" s="29"/>
      <c r="O122" s="29"/>
      <c r="P122" s="19"/>
      <c r="Q122" s="19"/>
      <c r="R122" s="29"/>
      <c r="S122" s="29"/>
      <c r="T122" s="29"/>
      <c r="U122" s="29"/>
      <c r="V122" s="19"/>
      <c r="W122" s="19"/>
      <c r="X122" s="19"/>
      <c r="Y122" s="19"/>
      <c r="Z122" s="33"/>
      <c r="AA122" s="33"/>
      <c r="AB122" s="33"/>
    </row>
    <row r="123" spans="1:28" x14ac:dyDescent="0.25">
      <c r="A123" s="3" t="s">
        <v>804</v>
      </c>
      <c r="B123" s="3" t="s">
        <v>805</v>
      </c>
      <c r="C123" s="3" t="s">
        <v>29</v>
      </c>
      <c r="D123" s="3">
        <v>160</v>
      </c>
      <c r="E123" s="12">
        <v>38200</v>
      </c>
      <c r="F123" s="12"/>
      <c r="G123" s="3">
        <v>48.494900000000001</v>
      </c>
      <c r="H123" s="3" t="s">
        <v>157</v>
      </c>
      <c r="I123" s="3">
        <v>1.7793000000000001</v>
      </c>
      <c r="J123" s="7">
        <v>925</v>
      </c>
      <c r="K123" s="7">
        <f>I123*J123</f>
        <v>1645.8525000000002</v>
      </c>
      <c r="L123" s="3"/>
      <c r="M123" s="3"/>
      <c r="N123" s="3"/>
      <c r="O123" s="3"/>
      <c r="P123" s="7"/>
      <c r="Q123" s="7"/>
      <c r="R123" s="3"/>
      <c r="S123" s="3">
        <v>111.5051</v>
      </c>
      <c r="T123" s="3" t="s">
        <v>157</v>
      </c>
      <c r="U123" s="3">
        <v>4.2812999999999999</v>
      </c>
      <c r="V123" s="7">
        <v>96.97</v>
      </c>
      <c r="W123" s="7">
        <f>U123*V123</f>
        <v>415.15766099999996</v>
      </c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 t="s">
        <v>17</v>
      </c>
      <c r="I124" s="3">
        <v>12.7758</v>
      </c>
      <c r="J124" s="7">
        <v>842</v>
      </c>
      <c r="K124" s="7">
        <f t="shared" ref="K124:K129" si="33">I124*J124</f>
        <v>10757.223599999999</v>
      </c>
      <c r="L124" s="3"/>
      <c r="M124" s="3"/>
      <c r="N124" s="3"/>
      <c r="O124" s="3"/>
      <c r="P124" s="7"/>
      <c r="Q124" s="7"/>
      <c r="R124" s="3"/>
      <c r="S124" s="3"/>
      <c r="T124" s="3" t="s">
        <v>18</v>
      </c>
      <c r="U124" s="3">
        <v>2.1951999999999998</v>
      </c>
      <c r="V124" s="7">
        <v>96.97</v>
      </c>
      <c r="W124" s="7">
        <f t="shared" ref="W124:W131" si="34">U124*V124</f>
        <v>212.86854399999999</v>
      </c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 t="s">
        <v>107</v>
      </c>
      <c r="I125" s="3">
        <v>23.786799999999999</v>
      </c>
      <c r="J125" s="7">
        <v>621</v>
      </c>
      <c r="K125" s="7">
        <f t="shared" si="33"/>
        <v>14771.602800000001</v>
      </c>
      <c r="L125" s="3"/>
      <c r="M125" s="3"/>
      <c r="N125" s="3"/>
      <c r="O125" s="3"/>
      <c r="P125" s="7"/>
      <c r="Q125" s="7"/>
      <c r="R125" s="3"/>
      <c r="S125" s="3"/>
      <c r="T125" s="3" t="s">
        <v>16</v>
      </c>
      <c r="U125" s="3">
        <v>1.0999999999999999E-2</v>
      </c>
      <c r="V125" s="7">
        <v>96.97</v>
      </c>
      <c r="W125" s="7">
        <f t="shared" si="34"/>
        <v>1.06667</v>
      </c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 t="s">
        <v>272</v>
      </c>
      <c r="I126" s="3">
        <v>0.75080000000000002</v>
      </c>
      <c r="J126" s="7">
        <v>469</v>
      </c>
      <c r="K126" s="7">
        <f t="shared" si="33"/>
        <v>352.12520000000001</v>
      </c>
      <c r="L126" s="3"/>
      <c r="M126" s="3"/>
      <c r="N126" s="3"/>
      <c r="O126" s="3"/>
      <c r="P126" s="7"/>
      <c r="Q126" s="7"/>
      <c r="R126" s="3"/>
      <c r="S126" s="3"/>
      <c r="T126" s="3" t="s">
        <v>17</v>
      </c>
      <c r="U126" s="3">
        <v>2.53E-2</v>
      </c>
      <c r="V126" s="7">
        <v>96.97</v>
      </c>
      <c r="W126" s="7">
        <f t="shared" si="34"/>
        <v>2.453341</v>
      </c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 t="s">
        <v>115</v>
      </c>
      <c r="I127" s="3">
        <v>8.2035999999999998</v>
      </c>
      <c r="J127" s="7">
        <v>980</v>
      </c>
      <c r="K127" s="7">
        <f t="shared" si="33"/>
        <v>8039.5279999999993</v>
      </c>
      <c r="L127" s="3"/>
      <c r="M127" s="3"/>
      <c r="N127" s="3"/>
      <c r="O127" s="3"/>
      <c r="P127" s="7"/>
      <c r="Q127" s="7"/>
      <c r="R127" s="3"/>
      <c r="S127" s="3"/>
      <c r="T127" s="3" t="s">
        <v>107</v>
      </c>
      <c r="U127" s="3">
        <v>3.2010999999999998</v>
      </c>
      <c r="V127" s="7">
        <v>96.97</v>
      </c>
      <c r="W127" s="7">
        <f t="shared" si="34"/>
        <v>310.41066699999999</v>
      </c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 t="s">
        <v>86</v>
      </c>
      <c r="I128" s="3">
        <v>0.1361</v>
      </c>
      <c r="J128" s="7">
        <v>483</v>
      </c>
      <c r="K128" s="7">
        <f t="shared" si="33"/>
        <v>65.7363</v>
      </c>
      <c r="L128" s="3"/>
      <c r="M128" s="3"/>
      <c r="N128" s="3"/>
      <c r="O128" s="3"/>
      <c r="P128" s="7"/>
      <c r="Q128" s="7"/>
      <c r="R128" s="3"/>
      <c r="S128" s="3"/>
      <c r="T128" s="3" t="s">
        <v>272</v>
      </c>
      <c r="U128" s="3">
        <v>0.22</v>
      </c>
      <c r="V128" s="7">
        <v>96.97</v>
      </c>
      <c r="W128" s="7">
        <f t="shared" si="34"/>
        <v>21.333400000000001</v>
      </c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 t="s">
        <v>49</v>
      </c>
      <c r="I129" s="3">
        <v>1.0625</v>
      </c>
      <c r="J129" s="7">
        <v>138</v>
      </c>
      <c r="K129" s="7">
        <f t="shared" si="33"/>
        <v>146.625</v>
      </c>
      <c r="L129" s="3"/>
      <c r="M129" s="3"/>
      <c r="N129" s="3"/>
      <c r="O129" s="3"/>
      <c r="P129" s="7"/>
      <c r="Q129" s="7"/>
      <c r="R129" s="3"/>
      <c r="S129" s="3"/>
      <c r="T129" s="3" t="s">
        <v>115</v>
      </c>
      <c r="U129" s="3">
        <v>11.254899999999999</v>
      </c>
      <c r="V129" s="7">
        <v>96.97</v>
      </c>
      <c r="W129" s="7">
        <f t="shared" si="34"/>
        <v>1091.387653</v>
      </c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 t="s">
        <v>86</v>
      </c>
      <c r="U130" s="3">
        <v>29.898299999999999</v>
      </c>
      <c r="V130" s="7">
        <v>96.97</v>
      </c>
      <c r="W130" s="7">
        <f t="shared" si="34"/>
        <v>2899.238151</v>
      </c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 t="s">
        <v>49</v>
      </c>
      <c r="U131" s="3">
        <v>60.417999999999999</v>
      </c>
      <c r="V131" s="7">
        <v>96.97</v>
      </c>
      <c r="W131" s="7">
        <f t="shared" si="34"/>
        <v>5858.7334599999995</v>
      </c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>
        <f>SUM(I123:I129)</f>
        <v>48.494899999999994</v>
      </c>
      <c r="J132" s="7"/>
      <c r="K132" s="7">
        <f>SUM(K123:K129)</f>
        <v>35778.693399999996</v>
      </c>
      <c r="L132" s="3"/>
      <c r="M132" s="3"/>
      <c r="N132" s="3"/>
      <c r="O132" s="3"/>
      <c r="P132" s="7"/>
      <c r="Q132" s="7"/>
      <c r="R132" s="3"/>
      <c r="S132" s="3"/>
      <c r="T132" s="3"/>
      <c r="U132" s="3">
        <f>SUM(U123:U131)</f>
        <v>111.5051</v>
      </c>
      <c r="V132" s="7"/>
      <c r="W132" s="7">
        <f>SUM(W123:W131)</f>
        <v>10812.649546999999</v>
      </c>
      <c r="X132" s="7"/>
      <c r="Y132" s="7">
        <f>K132+W132</f>
        <v>46591.342946999997</v>
      </c>
      <c r="Z132" s="12">
        <v>46600</v>
      </c>
      <c r="AA132" s="12">
        <v>38200</v>
      </c>
      <c r="AB132" s="12">
        <f>Z132-AA132</f>
        <v>8400</v>
      </c>
    </row>
    <row r="133" spans="1:28" x14ac:dyDescent="0.25">
      <c r="A133" s="29"/>
      <c r="B133" s="29"/>
      <c r="C133" s="29"/>
      <c r="D133" s="29"/>
      <c r="E133" s="33"/>
      <c r="F133" s="33"/>
      <c r="G133" s="29"/>
      <c r="H133" s="29"/>
      <c r="I133" s="29"/>
      <c r="J133" s="19"/>
      <c r="K133" s="19"/>
      <c r="L133" s="29"/>
      <c r="M133" s="29"/>
      <c r="N133" s="29"/>
      <c r="O133" s="29"/>
      <c r="P133" s="19"/>
      <c r="Q133" s="19"/>
      <c r="R133" s="29"/>
      <c r="S133" s="29"/>
      <c r="T133" s="29"/>
      <c r="U133" s="29"/>
      <c r="V133" s="19"/>
      <c r="W133" s="19"/>
      <c r="X133" s="19"/>
      <c r="Y133" s="19"/>
      <c r="Z133" s="33"/>
      <c r="AA133" s="33"/>
      <c r="AB133" s="33"/>
    </row>
    <row r="134" spans="1:28" x14ac:dyDescent="0.25">
      <c r="A134" s="3" t="s">
        <v>806</v>
      </c>
      <c r="B134" s="3" t="s">
        <v>807</v>
      </c>
      <c r="C134" s="3" t="s">
        <v>29</v>
      </c>
      <c r="D134" s="3">
        <v>160</v>
      </c>
      <c r="E134" s="12">
        <v>56700</v>
      </c>
      <c r="F134" s="12"/>
      <c r="G134" s="3">
        <v>58.871899999999997</v>
      </c>
      <c r="H134" s="3" t="s">
        <v>157</v>
      </c>
      <c r="I134" s="3">
        <v>0.30230000000000001</v>
      </c>
      <c r="J134" s="7">
        <v>925</v>
      </c>
      <c r="K134" s="7">
        <f>I134*J134</f>
        <v>279.6275</v>
      </c>
      <c r="L134" s="3"/>
      <c r="M134" s="3">
        <v>75.088899999999995</v>
      </c>
      <c r="N134" s="3" t="s">
        <v>157</v>
      </c>
      <c r="O134" s="3">
        <v>7.3489000000000004</v>
      </c>
      <c r="P134" s="7">
        <v>196</v>
      </c>
      <c r="Q134" s="7">
        <f>O134*P134</f>
        <v>1440.3844000000001</v>
      </c>
      <c r="R134" s="3"/>
      <c r="S134" s="3">
        <v>26.039200000000001</v>
      </c>
      <c r="T134" s="3" t="s">
        <v>18</v>
      </c>
      <c r="U134" s="3">
        <v>8.3856999999999999</v>
      </c>
      <c r="V134" s="7">
        <v>96.97</v>
      </c>
      <c r="W134" s="7">
        <f>U134*V134</f>
        <v>813.16132900000002</v>
      </c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 t="s">
        <v>18</v>
      </c>
      <c r="I135" s="3">
        <v>1.8752</v>
      </c>
      <c r="J135" s="7">
        <v>1201</v>
      </c>
      <c r="K135" s="7">
        <f t="shared" ref="K135:K140" si="35">I135*J135</f>
        <v>2252.1152000000002</v>
      </c>
      <c r="L135" s="3"/>
      <c r="M135" s="3"/>
      <c r="N135" s="3" t="s">
        <v>18</v>
      </c>
      <c r="O135" s="3">
        <v>5.6592000000000002</v>
      </c>
      <c r="P135" s="7">
        <v>196</v>
      </c>
      <c r="Q135" s="7">
        <f t="shared" ref="Q135:Q142" si="36">O135*P135</f>
        <v>1109.2032000000002</v>
      </c>
      <c r="R135" s="3"/>
      <c r="S135" s="3"/>
      <c r="T135" s="3" t="s">
        <v>16</v>
      </c>
      <c r="U135" s="3">
        <v>1.6777</v>
      </c>
      <c r="V135" s="7">
        <v>96.97</v>
      </c>
      <c r="W135" s="7">
        <f t="shared" ref="W135:W143" si="37">U135*V135</f>
        <v>162.68656899999999</v>
      </c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 t="s">
        <v>16</v>
      </c>
      <c r="I136" s="3">
        <v>12.6366</v>
      </c>
      <c r="J136" s="7">
        <v>1118</v>
      </c>
      <c r="K136" s="7">
        <f t="shared" si="35"/>
        <v>14127.718799999999</v>
      </c>
      <c r="L136" s="3"/>
      <c r="M136" s="3"/>
      <c r="N136" s="3" t="s">
        <v>16</v>
      </c>
      <c r="O136" s="3">
        <v>5.3494000000000002</v>
      </c>
      <c r="P136" s="7">
        <v>196</v>
      </c>
      <c r="Q136" s="7">
        <f t="shared" si="36"/>
        <v>1048.4824000000001</v>
      </c>
      <c r="R136" s="3"/>
      <c r="S136" s="3"/>
      <c r="T136" s="3" t="s">
        <v>17</v>
      </c>
      <c r="U136" s="3">
        <v>0.82210000000000005</v>
      </c>
      <c r="V136" s="7">
        <v>96.97</v>
      </c>
      <c r="W136" s="7">
        <f t="shared" si="37"/>
        <v>79.719037</v>
      </c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 t="s">
        <v>17</v>
      </c>
      <c r="I137" s="3">
        <v>4.8472</v>
      </c>
      <c r="J137" s="7">
        <v>842</v>
      </c>
      <c r="K137" s="7">
        <f t="shared" si="35"/>
        <v>4081.3424</v>
      </c>
      <c r="L137" s="3"/>
      <c r="M137" s="3"/>
      <c r="N137" s="3" t="s">
        <v>17</v>
      </c>
      <c r="O137" s="3">
        <v>4.1300000000000003E-2</v>
      </c>
      <c r="P137" s="7">
        <v>196</v>
      </c>
      <c r="Q137" s="7">
        <f t="shared" si="36"/>
        <v>8.0948000000000011</v>
      </c>
      <c r="R137" s="3"/>
      <c r="S137" s="3"/>
      <c r="T137" s="3" t="s">
        <v>107</v>
      </c>
      <c r="U137" s="3">
        <v>6.3299999999999995E-2</v>
      </c>
      <c r="V137" s="7">
        <v>96.97</v>
      </c>
      <c r="W137" s="7">
        <f t="shared" si="37"/>
        <v>6.1382009999999996</v>
      </c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 t="s">
        <v>107</v>
      </c>
      <c r="I138" s="3">
        <v>2.4491999999999998</v>
      </c>
      <c r="J138" s="7">
        <v>621</v>
      </c>
      <c r="K138" s="7">
        <f t="shared" si="35"/>
        <v>1520.9531999999999</v>
      </c>
      <c r="L138" s="3"/>
      <c r="M138" s="3"/>
      <c r="N138" s="3" t="s">
        <v>272</v>
      </c>
      <c r="O138" s="3">
        <v>50.427599999999998</v>
      </c>
      <c r="P138" s="7">
        <v>196</v>
      </c>
      <c r="Q138" s="7">
        <f t="shared" si="36"/>
        <v>9883.8096000000005</v>
      </c>
      <c r="R138" s="3"/>
      <c r="S138" s="3"/>
      <c r="T138" s="3" t="s">
        <v>272</v>
      </c>
      <c r="U138" s="3">
        <v>2.6743999999999999</v>
      </c>
      <c r="V138" s="7">
        <v>96.97</v>
      </c>
      <c r="W138" s="7">
        <f t="shared" si="37"/>
        <v>259.336568</v>
      </c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 t="s">
        <v>272</v>
      </c>
      <c r="I139" s="3">
        <v>19.733799999999999</v>
      </c>
      <c r="J139" s="7">
        <v>469</v>
      </c>
      <c r="K139" s="7">
        <f t="shared" si="35"/>
        <v>9255.1521999999986</v>
      </c>
      <c r="L139" s="3"/>
      <c r="M139" s="3"/>
      <c r="N139" s="3" t="s">
        <v>115</v>
      </c>
      <c r="O139" s="3">
        <v>6.9199999999999998E-2</v>
      </c>
      <c r="P139" s="7">
        <v>196</v>
      </c>
      <c r="Q139" s="7">
        <f t="shared" si="36"/>
        <v>13.5632</v>
      </c>
      <c r="R139" s="3"/>
      <c r="S139" s="3"/>
      <c r="T139" s="3" t="s">
        <v>115</v>
      </c>
      <c r="U139" s="3">
        <v>0.1318</v>
      </c>
      <c r="V139" s="7">
        <v>96.97</v>
      </c>
      <c r="W139" s="7">
        <f t="shared" si="37"/>
        <v>12.780645999999999</v>
      </c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 t="s">
        <v>600</v>
      </c>
      <c r="I140" s="3">
        <v>17.0276</v>
      </c>
      <c r="J140" s="7">
        <v>787</v>
      </c>
      <c r="K140" s="7">
        <f t="shared" si="35"/>
        <v>13400.7212</v>
      </c>
      <c r="L140" s="3"/>
      <c r="M140" s="3"/>
      <c r="N140" s="3" t="s">
        <v>274</v>
      </c>
      <c r="O140" s="3">
        <v>0.1024</v>
      </c>
      <c r="P140" s="7">
        <v>196</v>
      </c>
      <c r="Q140" s="7">
        <f t="shared" si="36"/>
        <v>20.070399999999999</v>
      </c>
      <c r="R140" s="3"/>
      <c r="S140" s="3"/>
      <c r="T140" s="3" t="s">
        <v>32</v>
      </c>
      <c r="U140" s="3">
        <v>3.3700000000000001E-2</v>
      </c>
      <c r="V140" s="7">
        <v>96.97</v>
      </c>
      <c r="W140" s="7">
        <f t="shared" si="37"/>
        <v>3.2678889999999998</v>
      </c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 t="s">
        <v>49</v>
      </c>
      <c r="O141" s="3">
        <v>1.0927</v>
      </c>
      <c r="P141" s="7">
        <v>196</v>
      </c>
      <c r="Q141" s="7">
        <f t="shared" si="36"/>
        <v>214.16919999999999</v>
      </c>
      <c r="R141" s="3"/>
      <c r="S141" s="3"/>
      <c r="T141" s="3" t="s">
        <v>274</v>
      </c>
      <c r="U141" s="3">
        <v>0.29630000000000001</v>
      </c>
      <c r="V141" s="7">
        <v>96.97</v>
      </c>
      <c r="W141" s="7">
        <f t="shared" si="37"/>
        <v>28.732211</v>
      </c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 t="s">
        <v>600</v>
      </c>
      <c r="O142" s="3">
        <v>4.9981999999999998</v>
      </c>
      <c r="P142" s="7">
        <v>196</v>
      </c>
      <c r="Q142" s="7">
        <f t="shared" si="36"/>
        <v>979.6472</v>
      </c>
      <c r="R142" s="3"/>
      <c r="S142" s="3"/>
      <c r="T142" s="3" t="s">
        <v>49</v>
      </c>
      <c r="U142" s="3">
        <v>11.7347</v>
      </c>
      <c r="V142" s="7">
        <v>96.97</v>
      </c>
      <c r="W142" s="7">
        <f t="shared" si="37"/>
        <v>1137.913859</v>
      </c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 t="s">
        <v>600</v>
      </c>
      <c r="U143" s="3">
        <v>0.2195</v>
      </c>
      <c r="V143" s="7">
        <v>96.97</v>
      </c>
      <c r="W143" s="7">
        <f t="shared" si="37"/>
        <v>21.284915000000002</v>
      </c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>
        <f>SUM(I134:I140)</f>
        <v>58.871900000000004</v>
      </c>
      <c r="J144" s="7"/>
      <c r="K144" s="7">
        <f>SUM(K134:K140)</f>
        <v>44917.630499999999</v>
      </c>
      <c r="L144" s="3"/>
      <c r="M144" s="3"/>
      <c r="N144" s="3"/>
      <c r="O144" s="3">
        <f>SUM(O134:O142)</f>
        <v>75.088899999999995</v>
      </c>
      <c r="P144" s="7"/>
      <c r="Q144" s="7">
        <f>SUM(Q134:Q142)</f>
        <v>14717.424400000002</v>
      </c>
      <c r="R144" s="3"/>
      <c r="S144" s="3"/>
      <c r="T144" s="3"/>
      <c r="U144" s="3">
        <f>SUM(U134:U143)</f>
        <v>26.039200000000001</v>
      </c>
      <c r="V144" s="7"/>
      <c r="W144" s="7">
        <f>SUM(W134:W143)</f>
        <v>2525.0212240000001</v>
      </c>
      <c r="X144" s="7"/>
      <c r="Y144" s="7">
        <f>K144+Q144+W144</f>
        <v>62160.076123999999</v>
      </c>
      <c r="Z144" s="12">
        <v>62200</v>
      </c>
      <c r="AA144" s="12">
        <v>56700</v>
      </c>
      <c r="AB144" s="12">
        <f>Z144-AA144</f>
        <v>5500</v>
      </c>
    </row>
    <row r="145" spans="1:28" x14ac:dyDescent="0.25">
      <c r="A145" s="29"/>
      <c r="B145" s="29"/>
      <c r="C145" s="29"/>
      <c r="D145" s="29"/>
      <c r="E145" s="33"/>
      <c r="F145" s="33"/>
      <c r="G145" s="29"/>
      <c r="H145" s="29"/>
      <c r="I145" s="29"/>
      <c r="J145" s="19"/>
      <c r="K145" s="19"/>
      <c r="L145" s="29"/>
      <c r="M145" s="29"/>
      <c r="N145" s="29"/>
      <c r="O145" s="29"/>
      <c r="P145" s="19"/>
      <c r="Q145" s="19"/>
      <c r="R145" s="29"/>
      <c r="S145" s="29"/>
      <c r="T145" s="29"/>
      <c r="U145" s="29"/>
      <c r="V145" s="19"/>
      <c r="W145" s="19"/>
      <c r="X145" s="19"/>
      <c r="Y145" s="19"/>
      <c r="Z145" s="33"/>
      <c r="AA145" s="33"/>
      <c r="AB145" s="33"/>
    </row>
    <row r="146" spans="1:28" x14ac:dyDescent="0.25">
      <c r="A146" s="3" t="s">
        <v>808</v>
      </c>
      <c r="B146" s="3" t="s">
        <v>809</v>
      </c>
      <c r="C146" s="3" t="s">
        <v>29</v>
      </c>
      <c r="D146" s="3">
        <v>160</v>
      </c>
      <c r="E146" s="12">
        <v>107500</v>
      </c>
      <c r="F146" s="12"/>
      <c r="G146" s="3">
        <v>129.2029</v>
      </c>
      <c r="H146" s="3" t="s">
        <v>93</v>
      </c>
      <c r="I146" s="3">
        <v>14.722799999999999</v>
      </c>
      <c r="J146" s="7">
        <v>1201</v>
      </c>
      <c r="K146" s="7">
        <f>I146*J146</f>
        <v>17682.0828</v>
      </c>
      <c r="L146" s="3"/>
      <c r="M146" s="3"/>
      <c r="N146" s="3"/>
      <c r="O146" s="3"/>
      <c r="P146" s="7"/>
      <c r="Q146" s="7"/>
      <c r="R146" s="3"/>
      <c r="S146" s="3">
        <v>30.7971</v>
      </c>
      <c r="T146" s="3" t="s">
        <v>93</v>
      </c>
      <c r="U146" s="3">
        <v>7.508</v>
      </c>
      <c r="V146" s="7">
        <v>96.97</v>
      </c>
      <c r="W146" s="7">
        <f>U146*V146</f>
        <v>728.05075999999997</v>
      </c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 t="s">
        <v>810</v>
      </c>
      <c r="I147" s="3">
        <v>14.8826</v>
      </c>
      <c r="J147" s="7">
        <v>1228</v>
      </c>
      <c r="K147" s="7">
        <f t="shared" ref="K147:K156" si="38">I147*J147</f>
        <v>18275.8328</v>
      </c>
      <c r="L147" s="3"/>
      <c r="M147" s="3"/>
      <c r="N147" s="3"/>
      <c r="O147" s="3"/>
      <c r="P147" s="7"/>
      <c r="Q147" s="7"/>
      <c r="R147" s="3"/>
      <c r="S147" s="3"/>
      <c r="T147" s="3" t="s">
        <v>101</v>
      </c>
      <c r="U147" s="3">
        <v>2.5434000000000001</v>
      </c>
      <c r="V147" s="7">
        <v>96.97</v>
      </c>
      <c r="W147" s="7">
        <f t="shared" ref="W147:W155" si="39">U147*V147</f>
        <v>246.633498</v>
      </c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 t="s">
        <v>101</v>
      </c>
      <c r="I148" s="3">
        <v>38.6496</v>
      </c>
      <c r="J148" s="7">
        <v>856</v>
      </c>
      <c r="K148" s="7">
        <f t="shared" si="38"/>
        <v>33084.0576</v>
      </c>
      <c r="L148" s="3"/>
      <c r="M148" s="3"/>
      <c r="N148" s="3"/>
      <c r="O148" s="3"/>
      <c r="P148" s="7"/>
      <c r="Q148" s="7"/>
      <c r="R148" s="3"/>
      <c r="S148" s="3"/>
      <c r="T148" s="3" t="s">
        <v>410</v>
      </c>
      <c r="U148" s="3">
        <v>0.26719999999999999</v>
      </c>
      <c r="V148" s="7">
        <v>96.97</v>
      </c>
      <c r="W148" s="7">
        <f t="shared" si="39"/>
        <v>25.910384000000001</v>
      </c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 t="s">
        <v>101</v>
      </c>
      <c r="I149" s="3">
        <v>8.8742999999999999</v>
      </c>
      <c r="J149" s="7">
        <v>759</v>
      </c>
      <c r="K149" s="7">
        <f t="shared" si="38"/>
        <v>6735.5936999999994</v>
      </c>
      <c r="L149" s="3"/>
      <c r="M149" s="3"/>
      <c r="N149" s="3"/>
      <c r="O149" s="3"/>
      <c r="P149" s="7"/>
      <c r="Q149" s="7"/>
      <c r="R149" s="3"/>
      <c r="S149" s="3"/>
      <c r="T149" s="3" t="s">
        <v>157</v>
      </c>
      <c r="U149" s="3">
        <v>2.3328000000000002</v>
      </c>
      <c r="V149" s="7">
        <v>96.97</v>
      </c>
      <c r="W149" s="7">
        <f t="shared" si="39"/>
        <v>226.21161600000002</v>
      </c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 t="s">
        <v>157</v>
      </c>
      <c r="I150" s="3">
        <v>0.316</v>
      </c>
      <c r="J150" s="7">
        <v>925</v>
      </c>
      <c r="K150" s="7">
        <f t="shared" si="38"/>
        <v>292.3</v>
      </c>
      <c r="L150" s="3"/>
      <c r="M150" s="3"/>
      <c r="N150" s="3"/>
      <c r="O150" s="3"/>
      <c r="P150" s="7"/>
      <c r="Q150" s="7"/>
      <c r="R150" s="3"/>
      <c r="S150" s="3"/>
      <c r="T150" s="3" t="s">
        <v>106</v>
      </c>
      <c r="U150" s="3">
        <v>5.6143999999999998</v>
      </c>
      <c r="V150" s="7">
        <v>96.97</v>
      </c>
      <c r="W150" s="7">
        <f t="shared" si="39"/>
        <v>544.42836799999998</v>
      </c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 t="s">
        <v>106</v>
      </c>
      <c r="I151" s="3">
        <v>0.52390000000000003</v>
      </c>
      <c r="J151" s="7">
        <v>704</v>
      </c>
      <c r="K151" s="7">
        <f t="shared" si="38"/>
        <v>368.82560000000001</v>
      </c>
      <c r="L151" s="3"/>
      <c r="M151" s="3"/>
      <c r="N151" s="3"/>
      <c r="O151" s="3"/>
      <c r="P151" s="7"/>
      <c r="Q151" s="7"/>
      <c r="R151" s="3"/>
      <c r="S151" s="3"/>
      <c r="T151" s="3" t="s">
        <v>16</v>
      </c>
      <c r="U151" s="3">
        <v>0.1138</v>
      </c>
      <c r="V151" s="7">
        <v>96.97</v>
      </c>
      <c r="W151" s="7">
        <f t="shared" si="39"/>
        <v>11.035185999999999</v>
      </c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 t="s">
        <v>17</v>
      </c>
      <c r="I152" s="3">
        <v>10.313499999999999</v>
      </c>
      <c r="J152" s="7">
        <v>842</v>
      </c>
      <c r="K152" s="7">
        <f t="shared" si="38"/>
        <v>8683.9669999999987</v>
      </c>
      <c r="L152" s="3"/>
      <c r="M152" s="3"/>
      <c r="N152" s="3"/>
      <c r="O152" s="3"/>
      <c r="P152" s="7"/>
      <c r="Q152" s="7"/>
      <c r="R152" s="3"/>
      <c r="S152" s="3"/>
      <c r="T152" s="3" t="s">
        <v>17</v>
      </c>
      <c r="U152" s="3">
        <v>0.8821</v>
      </c>
      <c r="V152" s="7">
        <v>96.97</v>
      </c>
      <c r="W152" s="7">
        <f t="shared" si="39"/>
        <v>85.537237000000005</v>
      </c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 t="s">
        <v>107</v>
      </c>
      <c r="I153" s="3">
        <v>8.8699999999999992</v>
      </c>
      <c r="J153" s="7">
        <v>621</v>
      </c>
      <c r="K153" s="7">
        <f t="shared" si="38"/>
        <v>5508.2699999999995</v>
      </c>
      <c r="L153" s="3"/>
      <c r="M153" s="3"/>
      <c r="N153" s="3"/>
      <c r="O153" s="3"/>
      <c r="P153" s="7"/>
      <c r="Q153" s="7"/>
      <c r="R153" s="3"/>
      <c r="S153" s="3"/>
      <c r="T153" s="3" t="s">
        <v>107</v>
      </c>
      <c r="U153" s="3">
        <v>1.0405</v>
      </c>
      <c r="V153" s="7">
        <v>96.97</v>
      </c>
      <c r="W153" s="7">
        <f t="shared" si="39"/>
        <v>100.897285</v>
      </c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 t="s">
        <v>272</v>
      </c>
      <c r="I154" s="3">
        <v>31.776700000000002</v>
      </c>
      <c r="J154" s="7">
        <v>469</v>
      </c>
      <c r="K154" s="7">
        <f t="shared" si="38"/>
        <v>14903.272300000001</v>
      </c>
      <c r="L154" s="3"/>
      <c r="M154" s="3"/>
      <c r="N154" s="3"/>
      <c r="O154" s="3"/>
      <c r="P154" s="7"/>
      <c r="Q154" s="7"/>
      <c r="R154" s="3"/>
      <c r="S154" s="3"/>
      <c r="T154" s="3" t="s">
        <v>272</v>
      </c>
      <c r="U154" s="3">
        <v>1.1839</v>
      </c>
      <c r="V154" s="7">
        <v>96.97</v>
      </c>
      <c r="W154" s="7">
        <f t="shared" si="39"/>
        <v>114.80278299999999</v>
      </c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 t="s">
        <v>63</v>
      </c>
      <c r="I155" s="3">
        <v>0.23139999999999999</v>
      </c>
      <c r="J155" s="7">
        <v>386</v>
      </c>
      <c r="K155" s="7">
        <f t="shared" si="38"/>
        <v>89.320399999999992</v>
      </c>
      <c r="L155" s="3"/>
      <c r="M155" s="3"/>
      <c r="N155" s="3"/>
      <c r="O155" s="3"/>
      <c r="P155" s="7"/>
      <c r="Q155" s="7"/>
      <c r="R155" s="3"/>
      <c r="S155" s="3"/>
      <c r="T155" s="3" t="s">
        <v>49</v>
      </c>
      <c r="U155" s="3">
        <v>9.3109999999999999</v>
      </c>
      <c r="V155" s="7">
        <v>96.97</v>
      </c>
      <c r="W155" s="7">
        <f t="shared" si="39"/>
        <v>902.88766999999996</v>
      </c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 t="s">
        <v>49</v>
      </c>
      <c r="I156" s="3">
        <v>4.2099999999999999E-2</v>
      </c>
      <c r="J156" s="7">
        <v>138</v>
      </c>
      <c r="K156" s="7">
        <f t="shared" si="38"/>
        <v>5.8098000000000001</v>
      </c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>
        <f>SUM(I146:I156)</f>
        <v>129.20290000000003</v>
      </c>
      <c r="J157" s="7"/>
      <c r="K157" s="7">
        <f>SUM(K146:K156)</f>
        <v>105629.33200000001</v>
      </c>
      <c r="L157" s="3"/>
      <c r="M157" s="3"/>
      <c r="N157" s="3"/>
      <c r="O157" s="3"/>
      <c r="P157" s="7"/>
      <c r="Q157" s="7"/>
      <c r="R157" s="3"/>
      <c r="S157" s="3"/>
      <c r="T157" s="3"/>
      <c r="U157" s="3">
        <f>SUM(U146:U155)</f>
        <v>30.797100000000007</v>
      </c>
      <c r="V157" s="7"/>
      <c r="W157" s="7">
        <f>SUM(W146:W155)</f>
        <v>2986.3947870000002</v>
      </c>
      <c r="X157" s="7"/>
      <c r="Y157" s="7">
        <f>K157+W157</f>
        <v>108615.72678700001</v>
      </c>
      <c r="Z157" s="12">
        <v>108600</v>
      </c>
      <c r="AA157" s="12">
        <v>107500</v>
      </c>
      <c r="AB157" s="12">
        <f>Z157-AA157</f>
        <v>1100</v>
      </c>
    </row>
    <row r="158" spans="1:28" x14ac:dyDescent="0.25">
      <c r="A158" s="29"/>
      <c r="B158" s="29"/>
      <c r="C158" s="29"/>
      <c r="D158" s="29"/>
      <c r="E158" s="33"/>
      <c r="F158" s="33"/>
      <c r="G158" s="29"/>
      <c r="H158" s="29"/>
      <c r="I158" s="29"/>
      <c r="J158" s="19"/>
      <c r="K158" s="19"/>
      <c r="L158" s="29"/>
      <c r="M158" s="29"/>
      <c r="N158" s="29"/>
      <c r="O158" s="29"/>
      <c r="P158" s="19"/>
      <c r="Q158" s="19"/>
      <c r="R158" s="29"/>
      <c r="S158" s="29"/>
      <c r="T158" s="29"/>
      <c r="U158" s="29"/>
      <c r="V158" s="19"/>
      <c r="W158" s="19"/>
      <c r="X158" s="19"/>
      <c r="Y158" s="19"/>
      <c r="Z158" s="33"/>
      <c r="AA158" s="33"/>
      <c r="AB158" s="33"/>
    </row>
    <row r="159" spans="1:28" x14ac:dyDescent="0.25">
      <c r="A159" s="3" t="s">
        <v>811</v>
      </c>
      <c r="B159" s="3" t="s">
        <v>812</v>
      </c>
      <c r="C159" s="3" t="s">
        <v>29</v>
      </c>
      <c r="D159" s="3">
        <v>160</v>
      </c>
      <c r="E159" s="12">
        <v>96500</v>
      </c>
      <c r="F159" s="12"/>
      <c r="G159" s="3">
        <v>114.1566</v>
      </c>
      <c r="H159" s="3" t="s">
        <v>95</v>
      </c>
      <c r="I159" s="3">
        <v>11.859400000000001</v>
      </c>
      <c r="J159" s="7">
        <v>704</v>
      </c>
      <c r="K159" s="7">
        <f>I159*J159</f>
        <v>8349.017600000001</v>
      </c>
      <c r="L159" s="3"/>
      <c r="M159" s="3">
        <v>33.025199999999998</v>
      </c>
      <c r="N159" s="3" t="s">
        <v>101</v>
      </c>
      <c r="O159" s="3">
        <v>3.843</v>
      </c>
      <c r="P159" s="7">
        <v>196</v>
      </c>
      <c r="Q159" s="7">
        <f>O159*P159</f>
        <v>753.22799999999995</v>
      </c>
      <c r="R159" s="3"/>
      <c r="S159" s="3">
        <v>12.818199999999999</v>
      </c>
      <c r="T159" s="3" t="s">
        <v>101</v>
      </c>
      <c r="U159" s="3">
        <v>4.2319000000000004</v>
      </c>
      <c r="V159" s="7">
        <v>96.97</v>
      </c>
      <c r="W159" s="7">
        <f>U159*V159</f>
        <v>410.36734300000006</v>
      </c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 t="s">
        <v>100</v>
      </c>
      <c r="I160" s="3">
        <v>2.7241</v>
      </c>
      <c r="J160" s="7">
        <v>1159</v>
      </c>
      <c r="K160" s="7">
        <f t="shared" ref="K160:K165" si="40">I160*J160</f>
        <v>3157.2318999999998</v>
      </c>
      <c r="L160" s="3"/>
      <c r="M160" s="3"/>
      <c r="N160" s="3" t="s">
        <v>157</v>
      </c>
      <c r="O160" s="3">
        <v>2.9188000000000001</v>
      </c>
      <c r="P160" s="7">
        <v>196</v>
      </c>
      <c r="Q160" s="7">
        <f t="shared" ref="Q160:Q162" si="41">O160*P160</f>
        <v>572.08479999999997</v>
      </c>
      <c r="R160" s="3"/>
      <c r="S160" s="3"/>
      <c r="T160" s="3" t="s">
        <v>102</v>
      </c>
      <c r="U160" s="3">
        <v>0.64159999999999995</v>
      </c>
      <c r="V160" s="7">
        <v>96.97</v>
      </c>
      <c r="W160" s="7">
        <f t="shared" ref="W160:W162" si="42">U160*V160</f>
        <v>62.215951999999994</v>
      </c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 t="s">
        <v>101</v>
      </c>
      <c r="I161" s="3">
        <v>72.994399999999999</v>
      </c>
      <c r="J161" s="7">
        <v>856</v>
      </c>
      <c r="K161" s="7">
        <f t="shared" si="40"/>
        <v>62483.206399999995</v>
      </c>
      <c r="L161" s="3"/>
      <c r="M161" s="3"/>
      <c r="N161" s="3" t="s">
        <v>16</v>
      </c>
      <c r="O161" s="3">
        <v>5.1223999999999998</v>
      </c>
      <c r="P161" s="7">
        <v>196</v>
      </c>
      <c r="Q161" s="7">
        <f t="shared" si="41"/>
        <v>1003.9904</v>
      </c>
      <c r="R161" s="3"/>
      <c r="S161" s="3"/>
      <c r="T161" s="3" t="s">
        <v>672</v>
      </c>
      <c r="U161" s="3">
        <v>6.5006000000000004</v>
      </c>
      <c r="V161" s="7">
        <v>96.97</v>
      </c>
      <c r="W161" s="7">
        <f t="shared" si="42"/>
        <v>630.36318200000005</v>
      </c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 t="s">
        <v>102</v>
      </c>
      <c r="I162" s="3">
        <v>7.2110000000000003</v>
      </c>
      <c r="J162" s="7">
        <v>635</v>
      </c>
      <c r="K162" s="7">
        <f t="shared" si="40"/>
        <v>4578.9850000000006</v>
      </c>
      <c r="L162" s="3"/>
      <c r="M162" s="3"/>
      <c r="N162" s="3" t="s">
        <v>272</v>
      </c>
      <c r="O162" s="3">
        <v>21.140999999999998</v>
      </c>
      <c r="P162" s="7">
        <v>196</v>
      </c>
      <c r="Q162" s="7">
        <f t="shared" si="41"/>
        <v>4143.6359999999995</v>
      </c>
      <c r="R162" s="3"/>
      <c r="S162" s="3"/>
      <c r="T162" s="3" t="s">
        <v>272</v>
      </c>
      <c r="U162" s="3">
        <v>1.4440999999999999</v>
      </c>
      <c r="V162" s="7">
        <v>96.97</v>
      </c>
      <c r="W162" s="7">
        <f t="shared" si="42"/>
        <v>140.03437700000001</v>
      </c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 t="s">
        <v>672</v>
      </c>
      <c r="I163" s="3">
        <v>14.3363</v>
      </c>
      <c r="J163" s="7">
        <v>759</v>
      </c>
      <c r="K163" s="7">
        <f t="shared" si="40"/>
        <v>10881.251699999999</v>
      </c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 t="s">
        <v>272</v>
      </c>
      <c r="I164" s="3">
        <v>4.5400999999999998</v>
      </c>
      <c r="J164" s="7">
        <v>469</v>
      </c>
      <c r="K164" s="7">
        <f t="shared" si="40"/>
        <v>2129.3069</v>
      </c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 t="s">
        <v>63</v>
      </c>
      <c r="I165" s="3">
        <v>0.49130000000000001</v>
      </c>
      <c r="J165" s="7">
        <v>386</v>
      </c>
      <c r="K165" s="7">
        <f t="shared" si="40"/>
        <v>189.64180000000002</v>
      </c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>
        <f>SUM(I159:I165)</f>
        <v>114.15659999999998</v>
      </c>
      <c r="J166" s="5"/>
      <c r="K166" s="5">
        <f>SUM(K159:K165)</f>
        <v>91768.641299999988</v>
      </c>
      <c r="L166" s="3"/>
      <c r="M166" s="1"/>
      <c r="N166" s="1"/>
      <c r="O166" s="1">
        <f>SUM(O159:O162)</f>
        <v>33.025199999999998</v>
      </c>
      <c r="P166" s="5"/>
      <c r="Q166" s="5">
        <f>SUM(Q159:Q162)</f>
        <v>6472.9391999999989</v>
      </c>
      <c r="R166" s="3"/>
      <c r="S166" s="1"/>
      <c r="T166" s="1"/>
      <c r="U166" s="1">
        <f>SUM(U159:U162)</f>
        <v>12.818200000000001</v>
      </c>
      <c r="V166" s="5"/>
      <c r="W166" s="5">
        <f>SUM(W159:W162)</f>
        <v>1242.9808540000001</v>
      </c>
      <c r="X166" s="7"/>
      <c r="Y166" s="5">
        <f>K166+Q166+W166</f>
        <v>99484.561353999976</v>
      </c>
      <c r="Z166" s="11">
        <v>99500</v>
      </c>
      <c r="AA166" s="11">
        <v>96500</v>
      </c>
      <c r="AB166" s="11">
        <f>Z166-AA166</f>
        <v>3000</v>
      </c>
    </row>
    <row r="167" spans="1:28" x14ac:dyDescent="0.25">
      <c r="A167" s="29"/>
      <c r="B167" s="29"/>
      <c r="C167" s="29"/>
      <c r="D167" s="29"/>
      <c r="E167" s="33"/>
      <c r="F167" s="33"/>
      <c r="G167" s="29"/>
      <c r="H167" s="29"/>
      <c r="I167" s="29"/>
      <c r="J167" s="19"/>
      <c r="K167" s="19"/>
      <c r="L167" s="29"/>
      <c r="M167" s="29"/>
      <c r="N167" s="29"/>
      <c r="O167" s="29"/>
      <c r="P167" s="19"/>
      <c r="Q167" s="19"/>
      <c r="R167" s="29"/>
      <c r="S167" s="29"/>
      <c r="T167" s="29"/>
      <c r="U167" s="29"/>
      <c r="V167" s="19"/>
      <c r="W167" s="19"/>
      <c r="X167" s="19"/>
      <c r="Y167" s="19"/>
      <c r="Z167" s="33"/>
      <c r="AA167" s="33"/>
      <c r="AB167" s="33"/>
    </row>
    <row r="168" spans="1:28" x14ac:dyDescent="0.25">
      <c r="A168" s="1" t="s">
        <v>813</v>
      </c>
      <c r="B168" s="1" t="s">
        <v>814</v>
      </c>
      <c r="C168" s="1" t="s">
        <v>29</v>
      </c>
      <c r="D168" s="1">
        <v>155.99</v>
      </c>
      <c r="E168" s="11">
        <v>159500</v>
      </c>
      <c r="F168" s="11"/>
      <c r="G168" s="1">
        <v>141.3424</v>
      </c>
      <c r="H168" s="1" t="s">
        <v>93</v>
      </c>
      <c r="I168" s="1">
        <v>30.7897</v>
      </c>
      <c r="J168" s="5">
        <v>1201</v>
      </c>
      <c r="K168" s="5">
        <f>I168*J168</f>
        <v>36978.429700000001</v>
      </c>
      <c r="L168" s="3"/>
      <c r="M168" s="1"/>
      <c r="N168" s="1"/>
      <c r="O168" s="1"/>
      <c r="P168" s="5"/>
      <c r="Q168" s="5"/>
      <c r="R168" s="3"/>
      <c r="S168" s="1">
        <v>14.647600000000001</v>
      </c>
      <c r="T168" s="1" t="s">
        <v>93</v>
      </c>
      <c r="U168" s="1">
        <v>0.40450000000000003</v>
      </c>
      <c r="V168" s="5">
        <v>96.97</v>
      </c>
      <c r="W168" s="5">
        <f>U168*V168</f>
        <v>39.224364999999999</v>
      </c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 t="s">
        <v>97</v>
      </c>
      <c r="I169" s="1">
        <v>23.5213</v>
      </c>
      <c r="J169" s="5">
        <v>897</v>
      </c>
      <c r="K169" s="5">
        <f t="shared" ref="K169:K177" si="43">I169*J169</f>
        <v>21098.606100000001</v>
      </c>
      <c r="L169" s="3"/>
      <c r="M169" s="1"/>
      <c r="N169" s="1"/>
      <c r="O169" s="1"/>
      <c r="P169" s="5"/>
      <c r="Q169" s="5"/>
      <c r="R169" s="3"/>
      <c r="S169" s="1"/>
      <c r="T169" s="1" t="s">
        <v>97</v>
      </c>
      <c r="U169" s="1">
        <v>2.7183000000000002</v>
      </c>
      <c r="V169" s="5">
        <v>96.97</v>
      </c>
      <c r="W169" s="5">
        <f t="shared" ref="W169:W176" si="44">U169*V169</f>
        <v>263.59355099999999</v>
      </c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 t="s">
        <v>95</v>
      </c>
      <c r="I170" s="1">
        <v>5.8200000000000002E-2</v>
      </c>
      <c r="J170" s="5">
        <v>704</v>
      </c>
      <c r="K170" s="5">
        <f t="shared" si="43"/>
        <v>40.972799999999999</v>
      </c>
      <c r="L170" s="3"/>
      <c r="M170" s="1"/>
      <c r="N170" s="1"/>
      <c r="O170" s="1"/>
      <c r="P170" s="5"/>
      <c r="Q170" s="5"/>
      <c r="R170" s="3"/>
      <c r="S170" s="1"/>
      <c r="T170" s="1" t="s">
        <v>810</v>
      </c>
      <c r="U170" s="1">
        <v>0.57440000000000002</v>
      </c>
      <c r="V170" s="5">
        <v>96.97</v>
      </c>
      <c r="W170" s="5">
        <f t="shared" si="44"/>
        <v>55.699567999999999</v>
      </c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 t="s">
        <v>810</v>
      </c>
      <c r="I171" s="1">
        <v>3.0832999999999999</v>
      </c>
      <c r="J171" s="5">
        <v>1228</v>
      </c>
      <c r="K171" s="5">
        <f t="shared" si="43"/>
        <v>3786.2923999999998</v>
      </c>
      <c r="L171" s="3"/>
      <c r="M171" s="1"/>
      <c r="N171" s="1"/>
      <c r="O171" s="1"/>
      <c r="P171" s="5"/>
      <c r="Q171" s="5"/>
      <c r="R171" s="3"/>
      <c r="S171" s="1"/>
      <c r="T171" s="1" t="s">
        <v>96</v>
      </c>
      <c r="U171" s="1">
        <v>0.32590000000000002</v>
      </c>
      <c r="V171" s="5">
        <v>96.97</v>
      </c>
      <c r="W171" s="5">
        <f t="shared" si="44"/>
        <v>31.602523000000001</v>
      </c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 t="s">
        <v>96</v>
      </c>
      <c r="I172" s="1">
        <v>1.0108999999999999</v>
      </c>
      <c r="J172" s="5">
        <v>1077</v>
      </c>
      <c r="K172" s="5">
        <f t="shared" si="43"/>
        <v>1088.7393</v>
      </c>
      <c r="L172" s="3"/>
      <c r="M172" s="1"/>
      <c r="N172" s="1"/>
      <c r="O172" s="1"/>
      <c r="P172" s="5"/>
      <c r="Q172" s="5"/>
      <c r="R172" s="3"/>
      <c r="S172" s="1"/>
      <c r="T172" s="1" t="s">
        <v>815</v>
      </c>
      <c r="U172" s="1">
        <v>1.7432000000000001</v>
      </c>
      <c r="V172" s="5">
        <v>96.97</v>
      </c>
      <c r="W172" s="5">
        <f t="shared" si="44"/>
        <v>169.038104</v>
      </c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 t="s">
        <v>187</v>
      </c>
      <c r="I173" s="1">
        <v>19.701799999999999</v>
      </c>
      <c r="J173" s="5">
        <v>483</v>
      </c>
      <c r="K173" s="5">
        <f t="shared" si="43"/>
        <v>9515.9694</v>
      </c>
      <c r="L173" s="3"/>
      <c r="M173" s="1"/>
      <c r="N173" s="1"/>
      <c r="O173" s="1"/>
      <c r="P173" s="5"/>
      <c r="Q173" s="5"/>
      <c r="R173" s="3"/>
      <c r="S173" s="1"/>
      <c r="T173" s="1" t="s">
        <v>188</v>
      </c>
      <c r="U173" s="1">
        <v>8.0718999999999994</v>
      </c>
      <c r="V173" s="5">
        <v>96.97</v>
      </c>
      <c r="W173" s="5">
        <f t="shared" si="44"/>
        <v>782.73214299999995</v>
      </c>
      <c r="X173" s="7"/>
      <c r="Y173" s="5"/>
      <c r="Z173" s="11"/>
      <c r="AA173" s="11"/>
      <c r="AB173" s="11"/>
    </row>
    <row r="174" spans="1:28" x14ac:dyDescent="0.25">
      <c r="A174" s="1"/>
      <c r="B174" s="1"/>
      <c r="C174" s="1"/>
      <c r="D174" s="1"/>
      <c r="E174" s="11"/>
      <c r="F174" s="11"/>
      <c r="G174" s="1"/>
      <c r="H174" s="1" t="s">
        <v>188</v>
      </c>
      <c r="I174" s="1">
        <v>32.131700000000002</v>
      </c>
      <c r="J174" s="5">
        <v>911</v>
      </c>
      <c r="K174" s="5">
        <f t="shared" si="43"/>
        <v>29271.978700000003</v>
      </c>
      <c r="L174" s="3"/>
      <c r="M174" s="1"/>
      <c r="N174" s="1"/>
      <c r="O174" s="1"/>
      <c r="P174" s="5"/>
      <c r="Q174" s="5"/>
      <c r="R174" s="3"/>
      <c r="S174" s="1"/>
      <c r="T174" s="1" t="s">
        <v>33</v>
      </c>
      <c r="U174" s="1">
        <v>4.8099999999999997E-2</v>
      </c>
      <c r="V174" s="5">
        <v>96.97</v>
      </c>
      <c r="W174" s="5">
        <f t="shared" si="44"/>
        <v>4.6642569999999992</v>
      </c>
      <c r="X174" s="7"/>
      <c r="Y174" s="5"/>
      <c r="Z174" s="11"/>
      <c r="AA174" s="11"/>
      <c r="AB174" s="11"/>
    </row>
    <row r="175" spans="1:28" x14ac:dyDescent="0.25">
      <c r="A175" s="1"/>
      <c r="B175" s="1"/>
      <c r="C175" s="1"/>
      <c r="D175" s="1"/>
      <c r="E175" s="11"/>
      <c r="F175" s="11"/>
      <c r="G175" s="1"/>
      <c r="H175" s="1" t="s">
        <v>33</v>
      </c>
      <c r="I175" s="1">
        <v>15.462899999999999</v>
      </c>
      <c r="J175" s="5">
        <v>994</v>
      </c>
      <c r="K175" s="5">
        <f t="shared" si="43"/>
        <v>15370.122599999999</v>
      </c>
      <c r="L175" s="3"/>
      <c r="M175" s="1"/>
      <c r="N175" s="1"/>
      <c r="O175" s="1"/>
      <c r="P175" s="5"/>
      <c r="Q175" s="5"/>
      <c r="R175" s="3"/>
      <c r="S175" s="1"/>
      <c r="T175" s="1" t="s">
        <v>166</v>
      </c>
      <c r="U175" s="1">
        <v>0.64049999999999996</v>
      </c>
      <c r="V175" s="5">
        <v>96.97</v>
      </c>
      <c r="W175" s="5">
        <f t="shared" si="44"/>
        <v>62.109284999999993</v>
      </c>
      <c r="X175" s="7"/>
      <c r="Y175" s="5"/>
      <c r="Z175" s="11"/>
      <c r="AA175" s="11"/>
      <c r="AB175" s="11"/>
    </row>
    <row r="176" spans="1:28" x14ac:dyDescent="0.25">
      <c r="A176" s="1"/>
      <c r="B176" s="1"/>
      <c r="C176" s="1"/>
      <c r="D176" s="1"/>
      <c r="E176" s="11"/>
      <c r="F176" s="11"/>
      <c r="G176" s="1"/>
      <c r="H176" s="1" t="s">
        <v>166</v>
      </c>
      <c r="I176" s="1">
        <v>1.7301</v>
      </c>
      <c r="J176" s="5">
        <v>331</v>
      </c>
      <c r="K176" s="5">
        <f t="shared" si="43"/>
        <v>572.66309999999999</v>
      </c>
      <c r="L176" s="3"/>
      <c r="M176" s="1"/>
      <c r="N176" s="1"/>
      <c r="O176" s="1"/>
      <c r="P176" s="5"/>
      <c r="Q176" s="5"/>
      <c r="R176" s="3"/>
      <c r="S176" s="1"/>
      <c r="T176" s="1" t="s">
        <v>249</v>
      </c>
      <c r="U176" s="1">
        <v>0.1208</v>
      </c>
      <c r="V176" s="5">
        <v>96.97</v>
      </c>
      <c r="W176" s="5">
        <f t="shared" si="44"/>
        <v>11.713976000000001</v>
      </c>
      <c r="X176" s="7"/>
      <c r="Y176" s="5"/>
      <c r="Z176" s="11"/>
      <c r="AA176" s="11"/>
      <c r="AB176" s="11"/>
    </row>
    <row r="177" spans="1:28" x14ac:dyDescent="0.25">
      <c r="A177" s="1"/>
      <c r="B177" s="1"/>
      <c r="C177" s="1"/>
      <c r="D177" s="1"/>
      <c r="E177" s="11"/>
      <c r="F177" s="11"/>
      <c r="G177" s="1"/>
      <c r="H177" s="1" t="s">
        <v>249</v>
      </c>
      <c r="I177" s="1">
        <v>13.852499999999999</v>
      </c>
      <c r="J177" s="5">
        <v>1201</v>
      </c>
      <c r="K177" s="5">
        <f t="shared" si="43"/>
        <v>16636.852499999997</v>
      </c>
      <c r="L177" s="3"/>
      <c r="M177" s="1"/>
      <c r="N177" s="1"/>
      <c r="O177" s="1"/>
      <c r="P177" s="5"/>
      <c r="Q177" s="5"/>
      <c r="R177" s="3"/>
      <c r="S177" s="1"/>
      <c r="T177" s="1"/>
      <c r="U177" s="1"/>
      <c r="V177" s="5"/>
      <c r="W177" s="5"/>
      <c r="X177" s="7"/>
      <c r="Y177" s="5"/>
      <c r="Z177" s="11"/>
      <c r="AA177" s="11"/>
      <c r="AB177" s="11"/>
    </row>
    <row r="178" spans="1:28" x14ac:dyDescent="0.25">
      <c r="A178" s="1"/>
      <c r="B178" s="1"/>
      <c r="C178" s="1"/>
      <c r="D178" s="1"/>
      <c r="E178" s="11"/>
      <c r="F178" s="11"/>
      <c r="G178" s="1"/>
      <c r="H178" s="1"/>
      <c r="I178" s="1">
        <f>SUM(I168:I177)</f>
        <v>141.3424</v>
      </c>
      <c r="J178" s="5"/>
      <c r="K178" s="5">
        <f>SUM(K168:K177)</f>
        <v>134360.62660000002</v>
      </c>
      <c r="L178" s="3"/>
      <c r="M178" s="1"/>
      <c r="N178" s="1"/>
      <c r="O178" s="1"/>
      <c r="P178" s="5"/>
      <c r="Q178" s="5"/>
      <c r="R178" s="3"/>
      <c r="S178" s="1"/>
      <c r="T178" s="1"/>
      <c r="U178" s="1">
        <f>SUM(U168:U176)</f>
        <v>14.647599999999999</v>
      </c>
      <c r="V178" s="5"/>
      <c r="W178" s="5">
        <f>SUM(W168:W176)</f>
        <v>1420.3777719999998</v>
      </c>
      <c r="X178" s="7"/>
      <c r="Y178" s="5">
        <f>K178+W178</f>
        <v>135781.00437200002</v>
      </c>
      <c r="Z178" s="11">
        <v>135800</v>
      </c>
      <c r="AA178" s="11">
        <v>159500</v>
      </c>
      <c r="AB178" s="11">
        <f>Z178-AA178</f>
        <v>-23700</v>
      </c>
    </row>
    <row r="179" spans="1:28" x14ac:dyDescent="0.25">
      <c r="A179" s="29"/>
      <c r="B179" s="29"/>
      <c r="C179" s="29"/>
      <c r="D179" s="29"/>
      <c r="E179" s="33"/>
      <c r="F179" s="33"/>
      <c r="G179" s="29"/>
      <c r="H179" s="29"/>
      <c r="I179" s="29"/>
      <c r="J179" s="19"/>
      <c r="K179" s="19"/>
      <c r="L179" s="29"/>
      <c r="M179" s="29"/>
      <c r="N179" s="29"/>
      <c r="O179" s="29"/>
      <c r="P179" s="19"/>
      <c r="Q179" s="19"/>
      <c r="R179" s="29"/>
      <c r="S179" s="29"/>
      <c r="T179" s="29"/>
      <c r="U179" s="29"/>
      <c r="V179" s="19"/>
      <c r="W179" s="19"/>
      <c r="X179" s="19"/>
      <c r="Y179" s="19"/>
      <c r="Z179" s="33"/>
      <c r="AA179" s="33"/>
      <c r="AB179" s="33"/>
    </row>
    <row r="180" spans="1:28" x14ac:dyDescent="0.25">
      <c r="A180" s="1" t="s">
        <v>816</v>
      </c>
      <c r="B180" s="1" t="s">
        <v>817</v>
      </c>
      <c r="C180" s="1" t="s">
        <v>29</v>
      </c>
      <c r="D180" s="1">
        <v>155.99</v>
      </c>
      <c r="E180" s="11">
        <v>151300</v>
      </c>
      <c r="F180" s="11"/>
      <c r="G180" s="1">
        <v>125.68049999999999</v>
      </c>
      <c r="H180" s="1" t="s">
        <v>97</v>
      </c>
      <c r="I180" s="1">
        <v>33.495899999999999</v>
      </c>
      <c r="J180" s="5">
        <v>897</v>
      </c>
      <c r="K180" s="5">
        <f>I180*J180</f>
        <v>30045.8223</v>
      </c>
      <c r="L180" s="3"/>
      <c r="M180" s="1"/>
      <c r="N180" s="1"/>
      <c r="O180" s="1"/>
      <c r="P180" s="5"/>
      <c r="Q180" s="5"/>
      <c r="R180" s="3"/>
      <c r="S180" s="1">
        <v>30.3095</v>
      </c>
      <c r="T180" s="1" t="s">
        <v>97</v>
      </c>
      <c r="U180" s="1">
        <v>12.5486</v>
      </c>
      <c r="V180" s="5">
        <v>96.97</v>
      </c>
      <c r="W180" s="5">
        <f>U180*V180</f>
        <v>1216.8377419999999</v>
      </c>
      <c r="X180" s="7"/>
      <c r="Y180" s="5"/>
      <c r="Z180" s="11"/>
      <c r="AA180" s="11"/>
      <c r="AB180" s="11"/>
    </row>
    <row r="181" spans="1:28" x14ac:dyDescent="0.25">
      <c r="A181" s="1"/>
      <c r="B181" s="1"/>
      <c r="C181" s="1"/>
      <c r="D181" s="1"/>
      <c r="E181" s="11"/>
      <c r="F181" s="11"/>
      <c r="G181" s="1"/>
      <c r="H181" s="1" t="s">
        <v>176</v>
      </c>
      <c r="I181" s="1">
        <v>0.89749999999999996</v>
      </c>
      <c r="J181" s="5">
        <v>883</v>
      </c>
      <c r="K181" s="5">
        <f t="shared" ref="K181:K189" si="45">I181*J181</f>
        <v>792.49249999999995</v>
      </c>
      <c r="L181" s="3"/>
      <c r="M181" s="1"/>
      <c r="N181" s="1"/>
      <c r="O181" s="1"/>
      <c r="P181" s="5"/>
      <c r="Q181" s="5"/>
      <c r="R181" s="3"/>
      <c r="S181" s="1"/>
      <c r="T181" s="1" t="s">
        <v>176</v>
      </c>
      <c r="U181" s="1">
        <v>0.51370000000000005</v>
      </c>
      <c r="V181" s="5">
        <v>96.97</v>
      </c>
      <c r="W181" s="5">
        <f t="shared" ref="W181:W188" si="46">U181*V181</f>
        <v>49.813489000000004</v>
      </c>
      <c r="X181" s="7"/>
      <c r="Y181" s="5"/>
      <c r="Z181" s="11"/>
      <c r="AA181" s="11"/>
      <c r="AB181" s="11"/>
    </row>
    <row r="182" spans="1:28" x14ac:dyDescent="0.25">
      <c r="A182" s="1"/>
      <c r="B182" s="1"/>
      <c r="C182" s="1"/>
      <c r="D182" s="1"/>
      <c r="E182" s="11"/>
      <c r="F182" s="11"/>
      <c r="G182" s="1"/>
      <c r="H182" s="1" t="s">
        <v>187</v>
      </c>
      <c r="I182" s="1">
        <v>0.46210000000000001</v>
      </c>
      <c r="J182" s="5">
        <v>483</v>
      </c>
      <c r="K182" s="5">
        <f t="shared" si="45"/>
        <v>223.1943</v>
      </c>
      <c r="L182" s="3"/>
      <c r="M182" s="1"/>
      <c r="N182" s="1"/>
      <c r="O182" s="1"/>
      <c r="P182" s="5"/>
      <c r="Q182" s="5"/>
      <c r="R182" s="3"/>
      <c r="S182" s="1"/>
      <c r="T182" s="1" t="s">
        <v>188</v>
      </c>
      <c r="U182" s="1">
        <v>0.78390000000000004</v>
      </c>
      <c r="V182" s="5">
        <v>96.97</v>
      </c>
      <c r="W182" s="5">
        <f t="shared" si="46"/>
        <v>76.014783000000008</v>
      </c>
      <c r="X182" s="7"/>
      <c r="Y182" s="5"/>
      <c r="Z182" s="11"/>
      <c r="AA182" s="11"/>
      <c r="AB182" s="11"/>
    </row>
    <row r="183" spans="1:28" x14ac:dyDescent="0.25">
      <c r="A183" s="1"/>
      <c r="B183" s="1"/>
      <c r="C183" s="1"/>
      <c r="D183" s="1"/>
      <c r="E183" s="11"/>
      <c r="F183" s="11"/>
      <c r="G183" s="1"/>
      <c r="H183" s="1" t="s">
        <v>188</v>
      </c>
      <c r="I183" s="1">
        <v>14.6534</v>
      </c>
      <c r="J183" s="5">
        <v>911</v>
      </c>
      <c r="K183" s="5">
        <f t="shared" si="45"/>
        <v>13349.2474</v>
      </c>
      <c r="L183" s="3"/>
      <c r="M183" s="1"/>
      <c r="N183" s="1"/>
      <c r="O183" s="1"/>
      <c r="P183" s="5"/>
      <c r="Q183" s="5"/>
      <c r="R183" s="3"/>
      <c r="S183" s="1"/>
      <c r="T183" s="1" t="s">
        <v>31</v>
      </c>
      <c r="U183" s="1">
        <v>10.0298</v>
      </c>
      <c r="V183" s="5">
        <v>96.97</v>
      </c>
      <c r="W183" s="5">
        <f t="shared" si="46"/>
        <v>972.58970599999998</v>
      </c>
      <c r="X183" s="7"/>
      <c r="Y183" s="5"/>
      <c r="Z183" s="11"/>
      <c r="AA183" s="11"/>
      <c r="AB183" s="11"/>
    </row>
    <row r="184" spans="1:28" x14ac:dyDescent="0.25">
      <c r="A184" s="1"/>
      <c r="B184" s="1"/>
      <c r="C184" s="1"/>
      <c r="D184" s="1"/>
      <c r="E184" s="11"/>
      <c r="F184" s="11"/>
      <c r="G184" s="1"/>
      <c r="H184" s="1" t="s">
        <v>31</v>
      </c>
      <c r="I184" s="1">
        <v>14.4322</v>
      </c>
      <c r="J184" s="5">
        <v>787</v>
      </c>
      <c r="K184" s="5">
        <f t="shared" si="45"/>
        <v>11358.1414</v>
      </c>
      <c r="L184" s="3"/>
      <c r="M184" s="1"/>
      <c r="N184" s="1"/>
      <c r="O184" s="1"/>
      <c r="P184" s="5"/>
      <c r="Q184" s="5"/>
      <c r="R184" s="3"/>
      <c r="S184" s="1"/>
      <c r="T184" s="1" t="s">
        <v>33</v>
      </c>
      <c r="U184" s="1">
        <v>3.4028999999999998</v>
      </c>
      <c r="V184" s="5">
        <v>96.97</v>
      </c>
      <c r="W184" s="5">
        <f t="shared" si="46"/>
        <v>329.97921299999996</v>
      </c>
      <c r="X184" s="7"/>
      <c r="Y184" s="5"/>
      <c r="Z184" s="11"/>
      <c r="AA184" s="11"/>
      <c r="AB184" s="11"/>
    </row>
    <row r="185" spans="1:28" x14ac:dyDescent="0.25">
      <c r="A185" s="1"/>
      <c r="B185" s="1"/>
      <c r="C185" s="1"/>
      <c r="D185" s="1"/>
      <c r="E185" s="11"/>
      <c r="F185" s="11"/>
      <c r="G185" s="1"/>
      <c r="H185" s="1" t="s">
        <v>81</v>
      </c>
      <c r="I185" s="1">
        <v>3.4761000000000002</v>
      </c>
      <c r="J185" s="5">
        <v>994</v>
      </c>
      <c r="K185" s="5">
        <f t="shared" si="45"/>
        <v>3455.2434000000003</v>
      </c>
      <c r="L185" s="3"/>
      <c r="M185" s="1"/>
      <c r="N185" s="1"/>
      <c r="O185" s="1"/>
      <c r="P185" s="5"/>
      <c r="Q185" s="5"/>
      <c r="R185" s="3"/>
      <c r="S185" s="1"/>
      <c r="T185" s="1" t="s">
        <v>63</v>
      </c>
      <c r="U185" s="1">
        <v>0.28349999999999997</v>
      </c>
      <c r="V185" s="5">
        <v>96.97</v>
      </c>
      <c r="W185" s="5">
        <f t="shared" si="46"/>
        <v>27.490994999999998</v>
      </c>
      <c r="X185" s="7"/>
      <c r="Y185" s="5"/>
      <c r="Z185" s="11"/>
      <c r="AA185" s="11"/>
      <c r="AB185" s="11"/>
    </row>
    <row r="186" spans="1:28" x14ac:dyDescent="0.25">
      <c r="A186" s="1"/>
      <c r="B186" s="1"/>
      <c r="C186" s="1"/>
      <c r="D186" s="1"/>
      <c r="E186" s="11"/>
      <c r="F186" s="11"/>
      <c r="G186" s="1"/>
      <c r="H186" s="1" t="s">
        <v>166</v>
      </c>
      <c r="I186" s="1">
        <v>1.9535</v>
      </c>
      <c r="J186" s="5">
        <v>331</v>
      </c>
      <c r="K186" s="5">
        <f t="shared" si="45"/>
        <v>646.60850000000005</v>
      </c>
      <c r="L186" s="3"/>
      <c r="M186" s="1"/>
      <c r="N186" s="1"/>
      <c r="O186" s="1"/>
      <c r="P186" s="5"/>
      <c r="Q186" s="5"/>
      <c r="R186" s="3"/>
      <c r="S186" s="1"/>
      <c r="T186" s="1" t="s">
        <v>166</v>
      </c>
      <c r="U186" s="1">
        <v>0.434</v>
      </c>
      <c r="V186" s="5">
        <v>96.97</v>
      </c>
      <c r="W186" s="5">
        <f t="shared" si="46"/>
        <v>42.084980000000002</v>
      </c>
      <c r="X186" s="7"/>
      <c r="Y186" s="5"/>
      <c r="Z186" s="11"/>
      <c r="AA186" s="11"/>
      <c r="AB186" s="11"/>
    </row>
    <row r="187" spans="1:28" x14ac:dyDescent="0.25">
      <c r="A187" s="1"/>
      <c r="B187" s="1"/>
      <c r="C187" s="1"/>
      <c r="D187" s="1"/>
      <c r="E187" s="11"/>
      <c r="F187" s="11"/>
      <c r="G187" s="1"/>
      <c r="H187" s="1" t="s">
        <v>249</v>
      </c>
      <c r="I187" s="1">
        <v>11.016999999999999</v>
      </c>
      <c r="J187" s="5">
        <v>1201</v>
      </c>
      <c r="K187" s="5">
        <f t="shared" si="45"/>
        <v>13231.416999999999</v>
      </c>
      <c r="L187" s="3"/>
      <c r="M187" s="1"/>
      <c r="N187" s="1"/>
      <c r="O187" s="1"/>
      <c r="P187" s="5"/>
      <c r="Q187" s="5"/>
      <c r="R187" s="3"/>
      <c r="S187" s="1"/>
      <c r="T187" s="1" t="s">
        <v>660</v>
      </c>
      <c r="U187" s="1">
        <v>1.7050000000000001</v>
      </c>
      <c r="V187" s="5">
        <v>96.97</v>
      </c>
      <c r="W187" s="5">
        <f t="shared" si="46"/>
        <v>165.33385000000001</v>
      </c>
      <c r="X187" s="7"/>
      <c r="Y187" s="5"/>
      <c r="Z187" s="11"/>
      <c r="AA187" s="11"/>
      <c r="AB187" s="11"/>
    </row>
    <row r="188" spans="1:28" x14ac:dyDescent="0.25">
      <c r="A188" s="1"/>
      <c r="B188" s="1"/>
      <c r="C188" s="1"/>
      <c r="D188" s="1"/>
      <c r="E188" s="11"/>
      <c r="F188" s="11"/>
      <c r="G188" s="1"/>
      <c r="H188" s="1" t="s">
        <v>660</v>
      </c>
      <c r="I188" s="1">
        <v>11.8695</v>
      </c>
      <c r="J188" s="5">
        <v>1090</v>
      </c>
      <c r="K188" s="5">
        <f t="shared" si="45"/>
        <v>12937.755000000001</v>
      </c>
      <c r="L188" s="3"/>
      <c r="M188" s="1"/>
      <c r="N188" s="1"/>
      <c r="O188" s="1"/>
      <c r="P188" s="5"/>
      <c r="Q188" s="5"/>
      <c r="R188" s="3"/>
      <c r="S188" s="1"/>
      <c r="T188" s="1" t="s">
        <v>399</v>
      </c>
      <c r="U188" s="1">
        <v>0.60809999999999997</v>
      </c>
      <c r="V188" s="5">
        <v>96.97</v>
      </c>
      <c r="W188" s="5">
        <f t="shared" si="46"/>
        <v>58.967456999999996</v>
      </c>
      <c r="X188" s="7"/>
      <c r="Y188" s="5"/>
      <c r="Z188" s="11"/>
      <c r="AA188" s="11"/>
      <c r="AB188" s="11"/>
    </row>
    <row r="189" spans="1:28" x14ac:dyDescent="0.25">
      <c r="A189" s="1"/>
      <c r="B189" s="1"/>
      <c r="C189" s="1"/>
      <c r="D189" s="1"/>
      <c r="E189" s="11"/>
      <c r="F189" s="11"/>
      <c r="G189" s="1"/>
      <c r="H189" s="1" t="s">
        <v>399</v>
      </c>
      <c r="I189" s="1">
        <v>33.423299999999998</v>
      </c>
      <c r="J189" s="5">
        <v>1008</v>
      </c>
      <c r="K189" s="5">
        <f t="shared" si="45"/>
        <v>33690.686399999999</v>
      </c>
      <c r="L189" s="3"/>
      <c r="M189" s="1"/>
      <c r="N189" s="1"/>
      <c r="O189" s="1"/>
      <c r="P189" s="5"/>
      <c r="Q189" s="5"/>
      <c r="R189" s="3"/>
      <c r="S189" s="1"/>
      <c r="T189" s="1"/>
      <c r="U189" s="1"/>
      <c r="V189" s="5"/>
      <c r="W189" s="5"/>
      <c r="X189" s="7"/>
      <c r="Y189" s="5"/>
      <c r="Z189" s="11"/>
      <c r="AA189" s="11"/>
      <c r="AB189" s="11"/>
    </row>
    <row r="190" spans="1:28" x14ac:dyDescent="0.25">
      <c r="A190" s="1"/>
      <c r="B190" s="1"/>
      <c r="C190" s="1"/>
      <c r="D190" s="1"/>
      <c r="E190" s="11"/>
      <c r="F190" s="11"/>
      <c r="G190" s="1"/>
      <c r="H190" s="1"/>
      <c r="I190" s="1">
        <f>SUM(I180:I189)</f>
        <v>125.68049999999999</v>
      </c>
      <c r="J190" s="5"/>
      <c r="K190" s="5">
        <f>SUM(K180:K189)</f>
        <v>119730.60820000002</v>
      </c>
      <c r="L190" s="3"/>
      <c r="M190" s="1"/>
      <c r="N190" s="1"/>
      <c r="O190" s="1"/>
      <c r="P190" s="5"/>
      <c r="Q190" s="5"/>
      <c r="R190" s="3"/>
      <c r="S190" s="1"/>
      <c r="T190" s="1"/>
      <c r="U190" s="1">
        <f>SUM(U180:U188)</f>
        <v>30.3095</v>
      </c>
      <c r="V190" s="5"/>
      <c r="W190" s="5">
        <f>SUM(W180:W188)</f>
        <v>2939.1122150000006</v>
      </c>
      <c r="X190" s="7"/>
      <c r="Y190" s="5">
        <f>K190+W190</f>
        <v>122669.72041500002</v>
      </c>
      <c r="Z190" s="11">
        <v>122700</v>
      </c>
      <c r="AA190" s="11">
        <v>151300</v>
      </c>
      <c r="AB190" s="11">
        <f>Z190-AA190</f>
        <v>-28600</v>
      </c>
    </row>
    <row r="191" spans="1:28" x14ac:dyDescent="0.25">
      <c r="A191" s="29"/>
      <c r="B191" s="29"/>
      <c r="C191" s="29"/>
      <c r="D191" s="29"/>
      <c r="E191" s="33"/>
      <c r="F191" s="33"/>
      <c r="G191" s="29"/>
      <c r="H191" s="29"/>
      <c r="I191" s="29"/>
      <c r="J191" s="19"/>
      <c r="K191" s="19"/>
      <c r="L191" s="29"/>
      <c r="M191" s="29"/>
      <c r="N191" s="29"/>
      <c r="O191" s="29"/>
      <c r="P191" s="19"/>
      <c r="Q191" s="19"/>
      <c r="R191" s="29"/>
      <c r="S191" s="29"/>
      <c r="T191" s="29"/>
      <c r="U191" s="29"/>
      <c r="V191" s="19"/>
      <c r="W191" s="19"/>
      <c r="X191" s="19"/>
      <c r="Y191" s="19"/>
      <c r="Z191" s="33"/>
      <c r="AA191" s="33"/>
      <c r="AB191" s="33"/>
    </row>
    <row r="192" spans="1:28" x14ac:dyDescent="0.25">
      <c r="A192" s="1" t="s">
        <v>818</v>
      </c>
      <c r="B192" s="1" t="s">
        <v>819</v>
      </c>
      <c r="C192" s="1" t="s">
        <v>29</v>
      </c>
      <c r="D192" s="1">
        <v>155.65</v>
      </c>
      <c r="E192" s="11">
        <v>162800</v>
      </c>
      <c r="F192" s="11"/>
      <c r="G192" s="1">
        <v>152.3888</v>
      </c>
      <c r="H192" s="1" t="s">
        <v>93</v>
      </c>
      <c r="I192" s="1">
        <v>36.179000000000002</v>
      </c>
      <c r="J192" s="5">
        <v>1201</v>
      </c>
      <c r="K192" s="5">
        <f>I192*J192</f>
        <v>43450.978999999999</v>
      </c>
      <c r="L192" s="3"/>
      <c r="M192" s="1"/>
      <c r="N192" s="1"/>
      <c r="O192" s="1"/>
      <c r="P192" s="5"/>
      <c r="Q192" s="5"/>
      <c r="R192" s="3"/>
      <c r="S192" s="1">
        <v>3.2612000000000001</v>
      </c>
      <c r="T192" s="1" t="s">
        <v>187</v>
      </c>
      <c r="U192" s="1">
        <v>2.06</v>
      </c>
      <c r="V192" s="5">
        <v>96.97</v>
      </c>
      <c r="W192" s="5">
        <f>U192*V192</f>
        <v>199.75820000000002</v>
      </c>
      <c r="X192" s="7"/>
      <c r="Y192" s="5"/>
      <c r="Z192" s="11"/>
      <c r="AA192" s="11"/>
      <c r="AB192" s="11"/>
    </row>
    <row r="193" spans="1:28" x14ac:dyDescent="0.25">
      <c r="A193" s="1"/>
      <c r="B193" s="1"/>
      <c r="C193" s="1"/>
      <c r="D193" s="1"/>
      <c r="E193" s="11"/>
      <c r="F193" s="11"/>
      <c r="G193" s="1"/>
      <c r="H193" s="1" t="s">
        <v>97</v>
      </c>
      <c r="I193" s="1">
        <v>4.6082999999999998</v>
      </c>
      <c r="J193" s="5">
        <v>897</v>
      </c>
      <c r="K193" s="5">
        <f t="shared" ref="K193:K203" si="47">I193*J193</f>
        <v>4133.6450999999997</v>
      </c>
      <c r="L193" s="3"/>
      <c r="M193" s="1"/>
      <c r="N193" s="1"/>
      <c r="O193" s="1"/>
      <c r="P193" s="5"/>
      <c r="Q193" s="5"/>
      <c r="R193" s="3"/>
      <c r="S193" s="1"/>
      <c r="T193" s="1" t="s">
        <v>63</v>
      </c>
      <c r="U193" s="1">
        <v>0.87519999999999998</v>
      </c>
      <c r="V193" s="5">
        <v>96.97</v>
      </c>
      <c r="W193" s="5">
        <f t="shared" ref="W193:W194" si="48">U193*V193</f>
        <v>84.868144000000001</v>
      </c>
      <c r="X193" s="7"/>
      <c r="Y193" s="5"/>
      <c r="Z193" s="11"/>
      <c r="AA193" s="11"/>
      <c r="AB193" s="11"/>
    </row>
    <row r="194" spans="1:28" x14ac:dyDescent="0.25">
      <c r="A194" s="1"/>
      <c r="B194" s="1"/>
      <c r="C194" s="1"/>
      <c r="D194" s="1"/>
      <c r="E194" s="11"/>
      <c r="F194" s="11"/>
      <c r="G194" s="1"/>
      <c r="H194" s="1" t="s">
        <v>95</v>
      </c>
      <c r="I194" s="1">
        <v>1.0387999999999999</v>
      </c>
      <c r="J194" s="5">
        <v>704</v>
      </c>
      <c r="K194" s="5">
        <f t="shared" si="47"/>
        <v>731.3152</v>
      </c>
      <c r="L194" s="3"/>
      <c r="M194" s="1"/>
      <c r="N194" s="1"/>
      <c r="O194" s="1"/>
      <c r="P194" s="5"/>
      <c r="Q194" s="5"/>
      <c r="R194" s="3"/>
      <c r="S194" s="1"/>
      <c r="T194" s="1" t="s">
        <v>399</v>
      </c>
      <c r="U194" s="1">
        <v>0.32600000000000001</v>
      </c>
      <c r="V194" s="5">
        <v>96.97</v>
      </c>
      <c r="W194" s="5">
        <f t="shared" si="48"/>
        <v>31.612220000000001</v>
      </c>
      <c r="X194" s="7"/>
      <c r="Y194" s="5"/>
      <c r="Z194" s="11"/>
      <c r="AA194" s="11"/>
      <c r="AB194" s="11"/>
    </row>
    <row r="195" spans="1:28" x14ac:dyDescent="0.25">
      <c r="A195" s="1"/>
      <c r="B195" s="1"/>
      <c r="C195" s="1"/>
      <c r="D195" s="1"/>
      <c r="E195" s="11"/>
      <c r="F195" s="11"/>
      <c r="G195" s="1"/>
      <c r="H195" s="1" t="s">
        <v>96</v>
      </c>
      <c r="I195" s="1">
        <v>15.409599999999999</v>
      </c>
      <c r="J195" s="5">
        <v>1077</v>
      </c>
      <c r="K195" s="5">
        <f t="shared" si="47"/>
        <v>16596.139199999998</v>
      </c>
      <c r="L195" s="3"/>
      <c r="M195" s="1"/>
      <c r="N195" s="1"/>
      <c r="O195" s="1"/>
      <c r="P195" s="5"/>
      <c r="Q195" s="5"/>
      <c r="R195" s="3"/>
      <c r="S195" s="1"/>
      <c r="T195" s="1"/>
      <c r="U195" s="1"/>
      <c r="V195" s="5"/>
      <c r="W195" s="5"/>
      <c r="X195" s="7"/>
      <c r="Y195" s="5"/>
      <c r="Z195" s="11"/>
      <c r="AA195" s="11"/>
      <c r="AB195" s="11"/>
    </row>
    <row r="196" spans="1:28" x14ac:dyDescent="0.25">
      <c r="A196" s="1"/>
      <c r="B196" s="1"/>
      <c r="C196" s="1"/>
      <c r="D196" s="1"/>
      <c r="E196" s="11"/>
      <c r="F196" s="11"/>
      <c r="G196" s="1"/>
      <c r="H196" s="1" t="s">
        <v>187</v>
      </c>
      <c r="I196" s="1">
        <v>5.1976000000000004</v>
      </c>
      <c r="J196" s="5">
        <v>483</v>
      </c>
      <c r="K196" s="5">
        <f t="shared" si="47"/>
        <v>2510.4408000000003</v>
      </c>
      <c r="L196" s="3"/>
      <c r="M196" s="1"/>
      <c r="N196" s="1"/>
      <c r="O196" s="1"/>
      <c r="P196" s="5"/>
      <c r="Q196" s="5"/>
      <c r="R196" s="3"/>
      <c r="S196" s="1"/>
      <c r="T196" s="1"/>
      <c r="U196" s="1"/>
      <c r="V196" s="5"/>
      <c r="W196" s="5"/>
      <c r="X196" s="7"/>
      <c r="Y196" s="5"/>
      <c r="Z196" s="11"/>
      <c r="AA196" s="11"/>
      <c r="AB196" s="11"/>
    </row>
    <row r="197" spans="1:28" x14ac:dyDescent="0.25">
      <c r="A197" s="1"/>
      <c r="B197" s="1"/>
      <c r="C197" s="1"/>
      <c r="D197" s="1"/>
      <c r="E197" s="11"/>
      <c r="F197" s="11"/>
      <c r="G197" s="1"/>
      <c r="H197" s="1" t="s">
        <v>188</v>
      </c>
      <c r="I197" s="1">
        <v>2.3687</v>
      </c>
      <c r="J197" s="5">
        <v>911</v>
      </c>
      <c r="K197" s="5">
        <f t="shared" si="47"/>
        <v>2157.8856999999998</v>
      </c>
      <c r="L197" s="3"/>
      <c r="M197" s="1"/>
      <c r="N197" s="1"/>
      <c r="O197" s="1"/>
      <c r="P197" s="5"/>
      <c r="Q197" s="5"/>
      <c r="R197" s="3"/>
      <c r="S197" s="1"/>
      <c r="T197" s="1"/>
      <c r="U197" s="1"/>
      <c r="V197" s="5"/>
      <c r="W197" s="5"/>
      <c r="X197" s="7"/>
      <c r="Y197" s="5"/>
      <c r="Z197" s="11"/>
      <c r="AA197" s="11"/>
      <c r="AB197" s="11"/>
    </row>
    <row r="198" spans="1:28" x14ac:dyDescent="0.25">
      <c r="A198" s="1"/>
      <c r="B198" s="1"/>
      <c r="C198" s="1"/>
      <c r="D198" s="1"/>
      <c r="E198" s="11"/>
      <c r="F198" s="11"/>
      <c r="G198" s="1"/>
      <c r="H198" s="1" t="s">
        <v>31</v>
      </c>
      <c r="I198" s="1">
        <v>0.26390000000000002</v>
      </c>
      <c r="J198" s="5">
        <v>787</v>
      </c>
      <c r="K198" s="5">
        <f t="shared" si="47"/>
        <v>207.68930000000003</v>
      </c>
      <c r="L198" s="3"/>
      <c r="M198" s="1"/>
      <c r="N198" s="1"/>
      <c r="O198" s="1"/>
      <c r="P198" s="5"/>
      <c r="Q198" s="5"/>
      <c r="R198" s="3"/>
      <c r="S198" s="1"/>
      <c r="T198" s="1"/>
      <c r="U198" s="1"/>
      <c r="V198" s="5"/>
      <c r="W198" s="5"/>
      <c r="X198" s="7"/>
      <c r="Y198" s="5"/>
      <c r="Z198" s="11"/>
      <c r="AA198" s="11"/>
      <c r="AB198" s="11"/>
    </row>
    <row r="199" spans="1:28" x14ac:dyDescent="0.25">
      <c r="A199" s="1"/>
      <c r="B199" s="1"/>
      <c r="C199" s="1"/>
      <c r="D199" s="1"/>
      <c r="E199" s="11"/>
      <c r="F199" s="11"/>
      <c r="G199" s="1"/>
      <c r="H199" s="1" t="s">
        <v>32</v>
      </c>
      <c r="I199" s="1">
        <v>16.778400000000001</v>
      </c>
      <c r="J199" s="5">
        <v>1077</v>
      </c>
      <c r="K199" s="5">
        <f t="shared" si="47"/>
        <v>18070.336800000001</v>
      </c>
      <c r="L199" s="3"/>
      <c r="M199" s="1"/>
      <c r="N199" s="1"/>
      <c r="O199" s="1"/>
      <c r="P199" s="5"/>
      <c r="Q199" s="5"/>
      <c r="R199" s="3"/>
      <c r="S199" s="1"/>
      <c r="T199" s="1"/>
      <c r="U199" s="1"/>
      <c r="V199" s="5"/>
      <c r="W199" s="5"/>
      <c r="X199" s="7"/>
      <c r="Y199" s="5"/>
      <c r="Z199" s="11"/>
      <c r="AA199" s="11"/>
      <c r="AB199" s="11"/>
    </row>
    <row r="200" spans="1:28" x14ac:dyDescent="0.25">
      <c r="A200" s="1"/>
      <c r="B200" s="1"/>
      <c r="C200" s="1"/>
      <c r="D200" s="1"/>
      <c r="E200" s="11"/>
      <c r="F200" s="11"/>
      <c r="G200" s="1"/>
      <c r="H200" s="1" t="s">
        <v>249</v>
      </c>
      <c r="I200" s="1">
        <v>11.4817</v>
      </c>
      <c r="J200" s="5">
        <v>1201</v>
      </c>
      <c r="K200" s="5">
        <f t="shared" si="47"/>
        <v>13789.521699999999</v>
      </c>
      <c r="L200" s="3"/>
      <c r="M200" s="1"/>
      <c r="N200" s="1"/>
      <c r="O200" s="1"/>
      <c r="P200" s="5"/>
      <c r="Q200" s="5"/>
      <c r="R200" s="3"/>
      <c r="S200" s="1"/>
      <c r="T200" s="1"/>
      <c r="U200" s="1"/>
      <c r="V200" s="5"/>
      <c r="W200" s="5"/>
      <c r="X200" s="7"/>
      <c r="Y200" s="5"/>
      <c r="Z200" s="11"/>
      <c r="AA200" s="11"/>
      <c r="AB200" s="11"/>
    </row>
    <row r="201" spans="1:28" x14ac:dyDescent="0.25">
      <c r="A201" s="1"/>
      <c r="B201" s="1"/>
      <c r="C201" s="1"/>
      <c r="D201" s="1"/>
      <c r="E201" s="11"/>
      <c r="F201" s="11"/>
      <c r="G201" s="1"/>
      <c r="H201" s="1" t="s">
        <v>696</v>
      </c>
      <c r="I201" s="1">
        <v>8.7616999999999994</v>
      </c>
      <c r="J201" s="5">
        <v>1146</v>
      </c>
      <c r="K201" s="5">
        <f t="shared" si="47"/>
        <v>10040.9082</v>
      </c>
      <c r="L201" s="3"/>
      <c r="M201" s="1"/>
      <c r="N201" s="1"/>
      <c r="O201" s="1"/>
      <c r="P201" s="5"/>
      <c r="Q201" s="5"/>
      <c r="R201" s="3"/>
      <c r="S201" s="1"/>
      <c r="T201" s="1"/>
      <c r="U201" s="1"/>
      <c r="V201" s="5"/>
      <c r="W201" s="5"/>
      <c r="X201" s="7"/>
      <c r="Y201" s="5"/>
      <c r="Z201" s="11"/>
      <c r="AA201" s="11"/>
      <c r="AB201" s="11"/>
    </row>
    <row r="202" spans="1:28" x14ac:dyDescent="0.25">
      <c r="A202" s="1"/>
      <c r="B202" s="1"/>
      <c r="C202" s="1"/>
      <c r="D202" s="1"/>
      <c r="E202" s="11"/>
      <c r="F202" s="11"/>
      <c r="G202" s="1"/>
      <c r="H202" s="1" t="s">
        <v>191</v>
      </c>
      <c r="I202" s="1">
        <v>7.3369</v>
      </c>
      <c r="J202" s="5">
        <v>856</v>
      </c>
      <c r="K202" s="5">
        <f t="shared" si="47"/>
        <v>6280.3864000000003</v>
      </c>
      <c r="L202" s="3"/>
      <c r="M202" s="1"/>
      <c r="N202" s="1"/>
      <c r="O202" s="1"/>
      <c r="P202" s="5"/>
      <c r="Q202" s="5"/>
      <c r="R202" s="3"/>
      <c r="S202" s="1"/>
      <c r="T202" s="1"/>
      <c r="U202" s="1"/>
      <c r="V202" s="5"/>
      <c r="W202" s="5"/>
      <c r="X202" s="7"/>
      <c r="Y202" s="5"/>
      <c r="Z202" s="11"/>
      <c r="AA202" s="11"/>
      <c r="AB202" s="11"/>
    </row>
    <row r="203" spans="1:28" x14ac:dyDescent="0.25">
      <c r="A203" s="1"/>
      <c r="B203" s="1"/>
      <c r="C203" s="1"/>
      <c r="D203" s="1"/>
      <c r="E203" s="11"/>
      <c r="F203" s="11"/>
      <c r="G203" s="1"/>
      <c r="H203" s="1" t="s">
        <v>399</v>
      </c>
      <c r="I203" s="1">
        <v>42.964199999999998</v>
      </c>
      <c r="J203" s="5">
        <v>1008</v>
      </c>
      <c r="K203" s="5">
        <f t="shared" si="47"/>
        <v>43307.9136</v>
      </c>
      <c r="L203" s="3"/>
      <c r="M203" s="1"/>
      <c r="N203" s="1"/>
      <c r="O203" s="1"/>
      <c r="P203" s="5"/>
      <c r="Q203" s="5"/>
      <c r="R203" s="3"/>
      <c r="S203" s="1"/>
      <c r="T203" s="1"/>
      <c r="U203" s="1"/>
      <c r="V203" s="5"/>
      <c r="W203" s="5"/>
      <c r="X203" s="7"/>
      <c r="Y203" s="5"/>
      <c r="Z203" s="11"/>
      <c r="AA203" s="11"/>
      <c r="AB203" s="11"/>
    </row>
    <row r="204" spans="1:28" x14ac:dyDescent="0.25">
      <c r="A204" s="1"/>
      <c r="B204" s="1"/>
      <c r="C204" s="1"/>
      <c r="D204" s="1"/>
      <c r="E204" s="11"/>
      <c r="F204" s="11"/>
      <c r="G204" s="1"/>
      <c r="H204" s="1"/>
      <c r="I204" s="1">
        <f>SUM(I192:I203)</f>
        <v>152.38880000000003</v>
      </c>
      <c r="J204" s="5"/>
      <c r="K204" s="5">
        <f>SUM(K192:K203)</f>
        <v>161277.16100000002</v>
      </c>
      <c r="L204" s="3"/>
      <c r="M204" s="1"/>
      <c r="N204" s="1"/>
      <c r="O204" s="1"/>
      <c r="P204" s="5"/>
      <c r="Q204" s="5"/>
      <c r="R204" s="3"/>
      <c r="S204" s="1"/>
      <c r="T204" s="1"/>
      <c r="U204" s="1">
        <f>SUM(U192:U194)</f>
        <v>3.2612000000000001</v>
      </c>
      <c r="V204" s="5"/>
      <c r="W204" s="5">
        <f>SUM(W192:W194)</f>
        <v>316.238564</v>
      </c>
      <c r="X204" s="7"/>
      <c r="Y204" s="5">
        <f>K204+W204</f>
        <v>161593.39956400002</v>
      </c>
      <c r="Z204" s="11">
        <v>161600</v>
      </c>
      <c r="AA204" s="11">
        <v>162800</v>
      </c>
      <c r="AB204" s="11">
        <f>Z204-AA204</f>
        <v>-1200</v>
      </c>
    </row>
    <row r="205" spans="1:28" x14ac:dyDescent="0.25">
      <c r="A205" s="29"/>
      <c r="B205" s="29"/>
      <c r="C205" s="29"/>
      <c r="D205" s="29"/>
      <c r="E205" s="33"/>
      <c r="F205" s="33"/>
      <c r="G205" s="29"/>
      <c r="H205" s="29"/>
      <c r="I205" s="29"/>
      <c r="J205" s="19"/>
      <c r="K205" s="19"/>
      <c r="L205" s="29"/>
      <c r="M205" s="29"/>
      <c r="N205" s="29"/>
      <c r="O205" s="29"/>
      <c r="P205" s="19"/>
      <c r="Q205" s="19"/>
      <c r="R205" s="29"/>
      <c r="S205" s="29"/>
      <c r="T205" s="29"/>
      <c r="U205" s="29"/>
      <c r="V205" s="19"/>
      <c r="W205" s="19"/>
      <c r="X205" s="19"/>
      <c r="Y205" s="19"/>
      <c r="Z205" s="33"/>
      <c r="AA205" s="33"/>
      <c r="AB205" s="33"/>
    </row>
    <row r="206" spans="1:28" x14ac:dyDescent="0.25">
      <c r="A206" s="1" t="s">
        <v>36</v>
      </c>
      <c r="B206" s="1"/>
      <c r="C206" s="1"/>
      <c r="D206" s="1"/>
      <c r="E206" s="11"/>
      <c r="F206" s="11"/>
      <c r="G206" s="1"/>
      <c r="H206" s="1"/>
      <c r="I206" s="1"/>
      <c r="J206" s="5"/>
      <c r="K206" s="5"/>
      <c r="L206" s="3"/>
      <c r="M206" s="1"/>
      <c r="N206" s="1"/>
      <c r="O206" s="1"/>
      <c r="P206" s="5"/>
      <c r="Q206" s="5"/>
      <c r="R206" s="3"/>
      <c r="S206" s="1"/>
      <c r="T206" s="1"/>
      <c r="U206" s="1"/>
      <c r="V206" s="5"/>
      <c r="W206" s="5"/>
      <c r="X206" s="7"/>
      <c r="Y206" s="5"/>
      <c r="Z206" s="11"/>
      <c r="AA206" s="11"/>
      <c r="AB206" s="11"/>
    </row>
    <row r="207" spans="1:28" x14ac:dyDescent="0.25">
      <c r="A207" s="1" t="s">
        <v>19</v>
      </c>
      <c r="B207" s="1"/>
      <c r="C207" s="1"/>
      <c r="D207" s="1"/>
      <c r="E207" s="11"/>
      <c r="F207" s="11"/>
      <c r="G207" s="1"/>
      <c r="H207" s="1"/>
      <c r="I207" s="1"/>
      <c r="J207" s="5"/>
      <c r="K207" s="5"/>
      <c r="L207" s="3"/>
      <c r="M207" s="1"/>
      <c r="N207" s="1"/>
      <c r="O207" s="1"/>
      <c r="P207" s="5"/>
      <c r="Q207" s="5"/>
      <c r="R207" s="3"/>
      <c r="S207" s="1"/>
      <c r="T207" s="1"/>
      <c r="U207" s="1"/>
      <c r="V207" s="5"/>
      <c r="W207" s="5"/>
      <c r="X207" s="7"/>
      <c r="Y207" s="5"/>
      <c r="Z207" s="11"/>
      <c r="AA207" s="11"/>
      <c r="AB207" s="11">
        <f>SUM(AB12:AB204)</f>
        <v>18000</v>
      </c>
    </row>
    <row r="208" spans="1:28" x14ac:dyDescent="0.25">
      <c r="A208" s="1" t="s">
        <v>20</v>
      </c>
      <c r="B208" s="1"/>
      <c r="C208" s="1"/>
      <c r="D208" s="1"/>
      <c r="E208" s="11"/>
      <c r="F208" s="11"/>
      <c r="G208" s="1"/>
      <c r="H208" s="1"/>
      <c r="I208" s="1"/>
      <c r="J208" s="5"/>
      <c r="K208" s="5"/>
      <c r="L208" s="3"/>
      <c r="M208" s="1"/>
      <c r="N208" s="1"/>
      <c r="O208" s="1"/>
      <c r="P208" s="5"/>
      <c r="Q208" s="5"/>
      <c r="R208" s="3"/>
      <c r="S208" s="1"/>
      <c r="T208" s="1"/>
      <c r="U208" s="1"/>
      <c r="V208" s="5"/>
      <c r="W208" s="5"/>
      <c r="X208" s="7"/>
      <c r="Y208" s="5"/>
      <c r="Z208" s="11"/>
      <c r="AA208" s="11"/>
      <c r="AB208" s="11">
        <f>AB207/2</f>
        <v>9000</v>
      </c>
    </row>
    <row r="209" spans="1:28" x14ac:dyDescent="0.25">
      <c r="A209" s="1" t="s">
        <v>21</v>
      </c>
      <c r="B209" s="1"/>
      <c r="C209" s="1"/>
      <c r="D209" s="1"/>
      <c r="E209" s="11"/>
      <c r="F209" s="11"/>
      <c r="G209" s="1"/>
      <c r="H209" s="1"/>
      <c r="I209" s="1"/>
      <c r="J209" s="5"/>
      <c r="K209" s="5"/>
      <c r="L209" s="3"/>
      <c r="M209" s="1"/>
      <c r="N209" s="1"/>
      <c r="O209" s="1"/>
      <c r="P209" s="5"/>
      <c r="Q209" s="5"/>
      <c r="R209" s="3"/>
      <c r="S209" s="1"/>
      <c r="T209" s="1"/>
      <c r="U209" s="1"/>
      <c r="V209" s="5"/>
      <c r="W209" s="5"/>
      <c r="X209" s="7"/>
      <c r="Y209" s="5"/>
      <c r="Z209" s="11"/>
      <c r="AA209" s="11"/>
      <c r="AB209" s="11">
        <f>AB208*0.1</f>
        <v>900</v>
      </c>
    </row>
    <row r="210" spans="1:28" x14ac:dyDescent="0.25">
      <c r="A210" s="1" t="s">
        <v>22</v>
      </c>
      <c r="B210" s="1"/>
      <c r="C210" s="1"/>
      <c r="D210" s="1"/>
      <c r="E210" s="11"/>
      <c r="F210" s="11"/>
      <c r="G210" s="1"/>
      <c r="H210" s="1"/>
      <c r="I210" s="1"/>
      <c r="J210" s="5"/>
      <c r="K210" s="5"/>
      <c r="L210" s="3"/>
      <c r="M210" s="1"/>
      <c r="N210" s="1"/>
      <c r="O210" s="1"/>
      <c r="P210" s="5"/>
      <c r="Q210" s="5"/>
      <c r="R210" s="3"/>
      <c r="S210" s="1"/>
      <c r="T210" s="1"/>
      <c r="U210" s="1"/>
      <c r="V210" s="5"/>
      <c r="W210" s="5"/>
      <c r="X210" s="7"/>
      <c r="Y210" s="5"/>
      <c r="Z210" s="11"/>
      <c r="AA210" s="11"/>
      <c r="AB210" s="11">
        <f>AB209*0.19925</f>
        <v>179.32500000000002</v>
      </c>
    </row>
    <row r="211" spans="1:28" x14ac:dyDescent="0.25">
      <c r="A211" s="1"/>
      <c r="B211" s="1"/>
      <c r="C211" s="1"/>
      <c r="D211" s="1"/>
      <c r="E211" s="11"/>
      <c r="F211" s="11"/>
      <c r="G211" s="1"/>
      <c r="H211" s="1"/>
      <c r="I211" s="1"/>
      <c r="J211" s="5"/>
      <c r="K211" s="5"/>
      <c r="L211" s="3"/>
      <c r="M211" s="1"/>
      <c r="N211" s="1"/>
      <c r="O211" s="1"/>
      <c r="P211" s="5"/>
      <c r="Q211" s="5"/>
      <c r="R211" s="3"/>
      <c r="S211" s="1"/>
      <c r="T211" s="1"/>
      <c r="U211" s="1"/>
      <c r="V211" s="5"/>
      <c r="W211" s="5"/>
      <c r="X211" s="7"/>
      <c r="Y211" s="5"/>
      <c r="Z211" s="11"/>
      <c r="AA211" s="11"/>
      <c r="AB211" s="11"/>
    </row>
    <row r="212" spans="1:28" x14ac:dyDescent="0.25">
      <c r="A212" s="1"/>
      <c r="B212" s="1"/>
      <c r="C212" s="1"/>
      <c r="D212" s="1"/>
      <c r="E212" s="11"/>
      <c r="F212" s="11"/>
      <c r="G212" s="1"/>
      <c r="H212" s="1"/>
      <c r="I212" s="1"/>
      <c r="J212" s="5"/>
      <c r="K212" s="5"/>
      <c r="L212" s="3"/>
      <c r="M212" s="1"/>
      <c r="N212" s="1"/>
      <c r="O212" s="1"/>
      <c r="P212" s="5"/>
      <c r="Q212" s="5"/>
      <c r="R212" s="3"/>
      <c r="S212" s="1"/>
      <c r="T212" s="1"/>
      <c r="U212" s="1"/>
      <c r="V212" s="5"/>
      <c r="W212" s="5"/>
      <c r="X212" s="7"/>
      <c r="Y212" s="5"/>
      <c r="Z212" s="11"/>
      <c r="AA212" s="11"/>
      <c r="AB212" s="11"/>
    </row>
    <row r="213" spans="1:28" x14ac:dyDescent="0.25">
      <c r="A213" s="1"/>
      <c r="B213" s="1"/>
      <c r="C213" s="1"/>
      <c r="D213" s="1"/>
      <c r="E213" s="11"/>
      <c r="F213" s="11"/>
      <c r="G213" s="1"/>
      <c r="H213" s="1"/>
      <c r="I213" s="1"/>
      <c r="J213" s="5"/>
      <c r="K213" s="5"/>
      <c r="L213" s="3"/>
      <c r="M213" s="1"/>
      <c r="N213" s="1"/>
      <c r="O213" s="1"/>
      <c r="P213" s="5"/>
      <c r="Q213" s="5"/>
      <c r="R213" s="3"/>
      <c r="S213" s="1"/>
      <c r="T213" s="1"/>
      <c r="U213" s="1"/>
      <c r="V213" s="5"/>
      <c r="W213" s="5"/>
      <c r="X213" s="7"/>
      <c r="Y213" s="5"/>
      <c r="Z213" s="11"/>
      <c r="AA213" s="11"/>
      <c r="AB213" s="11"/>
    </row>
    <row r="214" spans="1:28" x14ac:dyDescent="0.25">
      <c r="A214" s="1"/>
      <c r="B214" s="1"/>
      <c r="C214" s="1"/>
      <c r="D214" s="1"/>
      <c r="E214" s="11"/>
      <c r="F214" s="11"/>
      <c r="G214" s="1"/>
      <c r="H214" s="1"/>
      <c r="I214" s="1"/>
      <c r="J214" s="5"/>
      <c r="K214" s="5"/>
      <c r="L214" s="3"/>
      <c r="M214" s="1"/>
      <c r="N214" s="1"/>
      <c r="O214" s="1"/>
      <c r="P214" s="5"/>
      <c r="Q214" s="5"/>
      <c r="R214" s="3"/>
      <c r="S214" s="1"/>
      <c r="T214" s="1"/>
      <c r="U214" s="1"/>
      <c r="V214" s="5"/>
      <c r="W214" s="5"/>
      <c r="X214" s="7"/>
      <c r="Y214" s="5"/>
      <c r="Z214" s="11"/>
      <c r="AA214" s="11"/>
      <c r="AB214" s="11"/>
    </row>
    <row r="215" spans="1:28" x14ac:dyDescent="0.25">
      <c r="A215" s="1"/>
      <c r="B215" s="1"/>
      <c r="C215" s="1"/>
      <c r="D215" s="1"/>
      <c r="E215" s="11"/>
      <c r="F215" s="11"/>
      <c r="G215" s="1"/>
      <c r="H215" s="1"/>
      <c r="I215" s="1"/>
      <c r="J215" s="5"/>
      <c r="K215" s="5"/>
      <c r="L215" s="3"/>
      <c r="M215" s="1"/>
      <c r="N215" s="1"/>
      <c r="O215" s="1"/>
      <c r="P215" s="5"/>
      <c r="Q215" s="5"/>
      <c r="R215" s="3"/>
      <c r="S215" s="1"/>
      <c r="T215" s="1"/>
      <c r="U215" s="1"/>
      <c r="V215" s="5"/>
      <c r="W215" s="5"/>
      <c r="X215" s="7"/>
      <c r="Y215" s="5"/>
      <c r="Z215" s="11"/>
      <c r="AA215" s="11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1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1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1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1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1"/>
      <c r="V220" s="5"/>
      <c r="W220" s="5"/>
      <c r="X220" s="7"/>
      <c r="Y220" s="5"/>
      <c r="Z220" s="11"/>
      <c r="AA220" s="11"/>
      <c r="AB220" s="11"/>
    </row>
  </sheetData>
  <mergeCells count="2">
    <mergeCell ref="D1:E1"/>
    <mergeCell ref="Y1:Z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60C82-005E-48CC-9C27-4472DC7ECDCB}">
  <dimension ref="A1:AC209"/>
  <sheetViews>
    <sheetView workbookViewId="0">
      <selection activeCell="F27" sqref="F2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820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821</v>
      </c>
      <c r="B3" s="3" t="s">
        <v>822</v>
      </c>
      <c r="C3" s="3" t="s">
        <v>29</v>
      </c>
      <c r="D3" s="3">
        <v>15.29</v>
      </c>
      <c r="E3" s="12">
        <v>102600</v>
      </c>
      <c r="F3" s="12"/>
      <c r="G3" s="3">
        <v>109.9312</v>
      </c>
      <c r="H3" s="3" t="s">
        <v>307</v>
      </c>
      <c r="I3" s="3">
        <v>5.9158999999999997</v>
      </c>
      <c r="J3" s="7">
        <v>897</v>
      </c>
      <c r="K3" s="7">
        <f>I3*J3</f>
        <v>5306.5622999999996</v>
      </c>
      <c r="L3" s="3"/>
      <c r="M3" s="3"/>
      <c r="N3" s="3"/>
      <c r="O3" s="3"/>
      <c r="P3" s="7"/>
      <c r="Q3" s="7"/>
      <c r="R3" s="3"/>
      <c r="S3" s="3">
        <v>45.358800000000002</v>
      </c>
      <c r="T3" s="3" t="s">
        <v>307</v>
      </c>
      <c r="U3" s="3">
        <v>0.28370000000000001</v>
      </c>
      <c r="V3" s="7">
        <v>96.97</v>
      </c>
      <c r="W3" s="7">
        <f>U3*V3</f>
        <v>27.510389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165</v>
      </c>
      <c r="I4" s="3">
        <v>2.7139000000000002</v>
      </c>
      <c r="J4" s="7">
        <v>621</v>
      </c>
      <c r="K4" s="7">
        <f t="shared" ref="K4:K10" si="0">I4*J4</f>
        <v>1685.3319000000001</v>
      </c>
      <c r="L4" s="3"/>
      <c r="M4" s="3"/>
      <c r="N4" s="3"/>
      <c r="O4" s="3"/>
      <c r="P4" s="7"/>
      <c r="Q4" s="7"/>
      <c r="R4" s="3"/>
      <c r="S4" s="3"/>
      <c r="T4" s="3" t="s">
        <v>165</v>
      </c>
      <c r="U4" s="3">
        <v>0.54469999999999996</v>
      </c>
      <c r="V4" s="7">
        <v>96.97</v>
      </c>
      <c r="W4" s="7">
        <f t="shared" ref="W4:W10" si="1">U4*V4</f>
        <v>52.819558999999998</v>
      </c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3" t="s">
        <v>45</v>
      </c>
      <c r="I5" s="3">
        <v>1.5779000000000001</v>
      </c>
      <c r="J5" s="7">
        <v>524</v>
      </c>
      <c r="K5" s="7">
        <f t="shared" si="0"/>
        <v>826.81960000000004</v>
      </c>
      <c r="L5" s="3"/>
      <c r="M5" s="3"/>
      <c r="N5" s="3"/>
      <c r="O5" s="3"/>
      <c r="P5" s="7"/>
      <c r="Q5" s="7"/>
      <c r="R5" s="3"/>
      <c r="S5" s="3"/>
      <c r="T5" s="3" t="s">
        <v>45</v>
      </c>
      <c r="U5" s="3">
        <v>23.056799999999999</v>
      </c>
      <c r="V5" s="7">
        <v>96.97</v>
      </c>
      <c r="W5" s="7">
        <f t="shared" si="1"/>
        <v>2235.817896</v>
      </c>
      <c r="X5" s="7"/>
      <c r="Y5" s="7"/>
      <c r="Z5" s="12"/>
      <c r="AA5" s="12"/>
      <c r="AB5" s="12"/>
      <c r="AC5" s="4"/>
    </row>
    <row r="6" spans="1:29" x14ac:dyDescent="0.25">
      <c r="A6" s="3"/>
      <c r="B6" s="35"/>
      <c r="C6" s="3"/>
      <c r="D6" s="3"/>
      <c r="E6" s="12"/>
      <c r="F6" s="12"/>
      <c r="G6" s="3"/>
      <c r="H6" s="3" t="s">
        <v>48</v>
      </c>
      <c r="I6" s="3">
        <v>5.2111000000000001</v>
      </c>
      <c r="J6" s="7">
        <v>883</v>
      </c>
      <c r="K6" s="7">
        <f t="shared" si="0"/>
        <v>4601.4013000000004</v>
      </c>
      <c r="L6" s="3"/>
      <c r="M6" s="3"/>
      <c r="N6" s="3"/>
      <c r="O6" s="3"/>
      <c r="P6" s="7"/>
      <c r="Q6" s="7"/>
      <c r="R6" s="3"/>
      <c r="S6" s="3"/>
      <c r="T6" s="3" t="s">
        <v>274</v>
      </c>
      <c r="U6" s="3">
        <v>6.2600000000000003E-2</v>
      </c>
      <c r="V6" s="7">
        <v>96.97</v>
      </c>
      <c r="W6" s="7">
        <f t="shared" si="1"/>
        <v>6.070322</v>
      </c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 t="s">
        <v>274</v>
      </c>
      <c r="I7" s="3">
        <v>0.32350000000000001</v>
      </c>
      <c r="J7" s="7">
        <v>980</v>
      </c>
      <c r="K7" s="7">
        <f t="shared" si="0"/>
        <v>317.03000000000003</v>
      </c>
      <c r="L7" s="3"/>
      <c r="M7" s="3"/>
      <c r="N7" s="3"/>
      <c r="O7" s="3"/>
      <c r="P7" s="7"/>
      <c r="Q7" s="7"/>
      <c r="R7" s="3"/>
      <c r="S7" s="3"/>
      <c r="T7" s="3" t="s">
        <v>59</v>
      </c>
      <c r="U7" s="3">
        <v>1.1107</v>
      </c>
      <c r="V7" s="7">
        <v>96.97</v>
      </c>
      <c r="W7" s="7">
        <f t="shared" si="1"/>
        <v>107.704579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 t="s">
        <v>59</v>
      </c>
      <c r="I8" s="3">
        <v>36.402000000000001</v>
      </c>
      <c r="J8" s="7">
        <v>718</v>
      </c>
      <c r="K8" s="7">
        <f t="shared" si="0"/>
        <v>26136.636000000002</v>
      </c>
      <c r="L8" s="3"/>
      <c r="M8" s="3"/>
      <c r="N8" s="3"/>
      <c r="O8" s="3"/>
      <c r="P8" s="7"/>
      <c r="Q8" s="7"/>
      <c r="R8" s="3"/>
      <c r="S8" s="3"/>
      <c r="T8" s="3" t="s">
        <v>33</v>
      </c>
      <c r="U8" s="3">
        <v>0.57850000000000001</v>
      </c>
      <c r="V8" s="7">
        <v>96.97</v>
      </c>
      <c r="W8" s="7">
        <f t="shared" si="1"/>
        <v>56.097144999999998</v>
      </c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 t="s">
        <v>33</v>
      </c>
      <c r="I9" s="3">
        <v>21.547699999999999</v>
      </c>
      <c r="J9" s="7">
        <v>994</v>
      </c>
      <c r="K9" s="7">
        <f t="shared" si="0"/>
        <v>21418.413799999998</v>
      </c>
      <c r="L9" s="3"/>
      <c r="M9" s="3"/>
      <c r="N9" s="3"/>
      <c r="O9" s="3"/>
      <c r="P9" s="7"/>
      <c r="Q9" s="7"/>
      <c r="R9" s="3"/>
      <c r="S9" s="3"/>
      <c r="T9" s="3" t="s">
        <v>34</v>
      </c>
      <c r="U9" s="3">
        <v>4.2705000000000002</v>
      </c>
      <c r="V9" s="7">
        <v>96.97</v>
      </c>
      <c r="W9" s="7">
        <f t="shared" si="1"/>
        <v>414.11038500000001</v>
      </c>
      <c r="X9" s="7"/>
      <c r="Y9" s="7"/>
      <c r="Z9" s="12"/>
      <c r="AA9" s="12"/>
      <c r="AB9" s="12"/>
      <c r="AC9" s="4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34</v>
      </c>
      <c r="I10" s="3">
        <v>36.239199999999997</v>
      </c>
      <c r="J10" s="7">
        <v>1201</v>
      </c>
      <c r="K10" s="7">
        <f t="shared" si="0"/>
        <v>43523.279199999997</v>
      </c>
      <c r="L10" s="3"/>
      <c r="M10" s="3"/>
      <c r="N10" s="3"/>
      <c r="O10" s="3"/>
      <c r="P10" s="7"/>
      <c r="Q10" s="7"/>
      <c r="R10" s="3"/>
      <c r="S10" s="3"/>
      <c r="T10" s="3" t="s">
        <v>49</v>
      </c>
      <c r="U10" s="3">
        <v>15.4513</v>
      </c>
      <c r="V10" s="7">
        <v>96.97</v>
      </c>
      <c r="W10" s="7">
        <f t="shared" si="1"/>
        <v>1498.312561</v>
      </c>
      <c r="X10" s="7"/>
      <c r="Y10" s="7"/>
      <c r="Z10" s="12"/>
      <c r="AA10" s="12"/>
      <c r="AB10" s="12"/>
      <c r="AC10" s="4"/>
    </row>
    <row r="11" spans="1:29" x14ac:dyDescent="0.25">
      <c r="A11" s="3"/>
      <c r="B11" s="3"/>
      <c r="C11" s="3"/>
      <c r="D11" s="3"/>
      <c r="E11" s="12"/>
      <c r="F11" s="12"/>
      <c r="G11" s="3"/>
      <c r="H11" s="3"/>
      <c r="I11" s="3">
        <f>SUM(I3:I10)</f>
        <v>109.9312</v>
      </c>
      <c r="J11" s="7"/>
      <c r="K11" s="7">
        <f>SUM(K3:K10)</f>
        <v>103815.47409999999</v>
      </c>
      <c r="L11" s="3"/>
      <c r="M11" s="3"/>
      <c r="N11" s="3"/>
      <c r="O11" s="3"/>
      <c r="P11" s="7"/>
      <c r="Q11" s="7"/>
      <c r="R11" s="3"/>
      <c r="S11" s="3"/>
      <c r="T11" s="3"/>
      <c r="U11" s="3">
        <f>SUM(U3:U10)</f>
        <v>45.358800000000002</v>
      </c>
      <c r="V11" s="7"/>
      <c r="W11" s="7">
        <f>SUM(W3:W10)</f>
        <v>4398.4428360000002</v>
      </c>
      <c r="X11" s="7"/>
      <c r="Y11" s="7">
        <f>K11+W11</f>
        <v>108213.91693599999</v>
      </c>
      <c r="Z11" s="12">
        <v>108200</v>
      </c>
      <c r="AA11" s="12">
        <v>102600</v>
      </c>
      <c r="AB11" s="12">
        <f>Z11-AA11</f>
        <v>5600</v>
      </c>
      <c r="AC11" s="4"/>
    </row>
    <row r="12" spans="1:29" x14ac:dyDescent="0.25">
      <c r="A12" s="29"/>
      <c r="B12" s="29"/>
      <c r="C12" s="29"/>
      <c r="D12" s="29"/>
      <c r="E12" s="33"/>
      <c r="F12" s="33"/>
      <c r="G12" s="29"/>
      <c r="H12" s="29"/>
      <c r="I12" s="29"/>
      <c r="J12" s="19"/>
      <c r="K12" s="19"/>
      <c r="L12" s="29"/>
      <c r="M12" s="29"/>
      <c r="N12" s="29"/>
      <c r="O12" s="29"/>
      <c r="P12" s="19"/>
      <c r="Q12" s="19"/>
      <c r="R12" s="29"/>
      <c r="S12" s="29"/>
      <c r="T12" s="29"/>
      <c r="U12" s="34"/>
      <c r="V12" s="19"/>
      <c r="W12" s="19"/>
      <c r="X12" s="19"/>
      <c r="Y12" s="19"/>
      <c r="Z12" s="33"/>
      <c r="AA12" s="33"/>
      <c r="AB12" s="33"/>
      <c r="AC12" s="4"/>
    </row>
    <row r="13" spans="1:29" x14ac:dyDescent="0.25">
      <c r="A13" s="3" t="s">
        <v>823</v>
      </c>
      <c r="B13" s="3" t="s">
        <v>824</v>
      </c>
      <c r="C13" s="3" t="s">
        <v>29</v>
      </c>
      <c r="D13" s="3">
        <v>49.78</v>
      </c>
      <c r="E13" s="12">
        <v>41800</v>
      </c>
      <c r="F13" s="12"/>
      <c r="G13" s="3">
        <v>49.029600000000002</v>
      </c>
      <c r="H13" s="3" t="s">
        <v>42</v>
      </c>
      <c r="I13" s="3">
        <v>6.9500000000000006E-2</v>
      </c>
      <c r="J13" s="7">
        <v>400</v>
      </c>
      <c r="K13" s="7">
        <f>I13*J13</f>
        <v>27.800000000000004</v>
      </c>
      <c r="L13" s="3"/>
      <c r="M13" s="3"/>
      <c r="N13" s="3"/>
      <c r="O13" s="3"/>
      <c r="P13" s="7"/>
      <c r="Q13" s="7"/>
      <c r="R13" s="3"/>
      <c r="S13" s="3">
        <v>0.75039999999999996</v>
      </c>
      <c r="T13" s="3" t="s">
        <v>59</v>
      </c>
      <c r="U13" s="3">
        <v>0.75039999999999996</v>
      </c>
      <c r="V13" s="7">
        <v>96.97</v>
      </c>
      <c r="W13" s="7">
        <f>U13*V13</f>
        <v>72.766287999999989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 t="s">
        <v>825</v>
      </c>
      <c r="C14" s="3"/>
      <c r="D14" s="3"/>
      <c r="E14" s="12"/>
      <c r="F14" s="12"/>
      <c r="G14" s="3"/>
      <c r="H14" s="3" t="s">
        <v>188</v>
      </c>
      <c r="I14" s="3">
        <v>2.3942000000000001</v>
      </c>
      <c r="J14" s="7">
        <v>911</v>
      </c>
      <c r="K14" s="7">
        <f t="shared" ref="K14:K18" si="2">I14*J14</f>
        <v>2181.1161999999999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3"/>
      <c r="B15" s="3" t="s">
        <v>826</v>
      </c>
      <c r="C15" s="3"/>
      <c r="D15" s="3"/>
      <c r="E15" s="12"/>
      <c r="F15" s="12"/>
      <c r="G15" s="3"/>
      <c r="H15" s="3" t="s">
        <v>59</v>
      </c>
      <c r="I15" s="3">
        <v>25.650099999999998</v>
      </c>
      <c r="J15" s="7">
        <v>718</v>
      </c>
      <c r="K15" s="7">
        <f t="shared" si="2"/>
        <v>18416.771799999999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 t="s">
        <v>75</v>
      </c>
      <c r="C16" s="3"/>
      <c r="D16" s="3"/>
      <c r="E16" s="12"/>
      <c r="F16" s="12"/>
      <c r="G16" s="3"/>
      <c r="H16" s="3" t="s">
        <v>33</v>
      </c>
      <c r="I16" s="3">
        <v>11.7753</v>
      </c>
      <c r="J16" s="7">
        <v>994</v>
      </c>
      <c r="K16" s="7">
        <f t="shared" si="2"/>
        <v>11704.6482</v>
      </c>
      <c r="L16" s="3"/>
      <c r="M16" s="3"/>
      <c r="N16" s="3"/>
      <c r="O16" s="3"/>
      <c r="P16" s="7"/>
      <c r="Q16" s="7"/>
      <c r="R16" s="3"/>
      <c r="S16" s="3"/>
      <c r="T16" s="3"/>
      <c r="U16" s="14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34</v>
      </c>
      <c r="I17" s="3">
        <v>8.8928999999999991</v>
      </c>
      <c r="J17" s="7">
        <v>1201</v>
      </c>
      <c r="K17" s="7">
        <f t="shared" si="2"/>
        <v>10680.372899999998</v>
      </c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49</v>
      </c>
      <c r="I18" s="3">
        <v>0.24759999999999999</v>
      </c>
      <c r="J18" s="7">
        <v>138</v>
      </c>
      <c r="K18" s="7">
        <f t="shared" si="2"/>
        <v>34.168799999999997</v>
      </c>
      <c r="L18" s="3"/>
      <c r="M18" s="3"/>
      <c r="N18" s="3"/>
      <c r="O18" s="3"/>
      <c r="P18" s="7"/>
      <c r="Q18" s="7"/>
      <c r="R18" s="3"/>
      <c r="S18" s="3"/>
      <c r="T18" s="3"/>
      <c r="U18" s="14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>
        <f>SUM(I13:I18)</f>
        <v>49.029599999999995</v>
      </c>
      <c r="J19" s="7"/>
      <c r="K19" s="7">
        <f>SUM(K13:K18)</f>
        <v>43044.877899999992</v>
      </c>
      <c r="L19" s="3"/>
      <c r="M19" s="3"/>
      <c r="N19" s="3"/>
      <c r="O19" s="3"/>
      <c r="P19" s="7"/>
      <c r="Q19" s="7"/>
      <c r="R19" s="3"/>
      <c r="S19" s="3"/>
      <c r="T19" s="3"/>
      <c r="U19" s="14">
        <v>0.75039999999999996</v>
      </c>
      <c r="V19" s="7"/>
      <c r="W19" s="7">
        <v>72.77</v>
      </c>
      <c r="X19" s="7"/>
      <c r="Y19" s="7">
        <f>K19+W19</f>
        <v>43117.647899999989</v>
      </c>
      <c r="Z19" s="12">
        <v>43100</v>
      </c>
      <c r="AA19" s="12">
        <v>41800</v>
      </c>
      <c r="AB19" s="12">
        <f>Z19-AA19</f>
        <v>1300</v>
      </c>
      <c r="AC19" s="4"/>
    </row>
    <row r="20" spans="1:29" x14ac:dyDescent="0.25">
      <c r="A20" s="29"/>
      <c r="B20" s="29"/>
      <c r="C20" s="29"/>
      <c r="D20" s="29"/>
      <c r="E20" s="33"/>
      <c r="F20" s="33"/>
      <c r="G20" s="29"/>
      <c r="H20" s="29"/>
      <c r="I20" s="29"/>
      <c r="J20" s="19"/>
      <c r="K20" s="19"/>
      <c r="L20" s="29"/>
      <c r="M20" s="29"/>
      <c r="N20" s="29"/>
      <c r="O20" s="29"/>
      <c r="P20" s="19"/>
      <c r="Q20" s="19"/>
      <c r="R20" s="29"/>
      <c r="S20" s="29"/>
      <c r="T20" s="29"/>
      <c r="U20" s="29"/>
      <c r="V20" s="19"/>
      <c r="W20" s="19"/>
      <c r="X20" s="19"/>
      <c r="Y20" s="19"/>
      <c r="Z20" s="33"/>
      <c r="AA20" s="33"/>
      <c r="AB20" s="33"/>
    </row>
    <row r="21" spans="1:29" x14ac:dyDescent="0.25">
      <c r="A21" s="3" t="s">
        <v>827</v>
      </c>
      <c r="B21" s="3" t="s">
        <v>828</v>
      </c>
      <c r="C21" s="3" t="s">
        <v>29</v>
      </c>
      <c r="D21" s="3">
        <v>160</v>
      </c>
      <c r="E21" s="12">
        <v>15700</v>
      </c>
      <c r="F21" s="12"/>
      <c r="G21" s="3"/>
      <c r="H21" s="3"/>
      <c r="I21" s="3"/>
      <c r="J21" s="7"/>
      <c r="K21" s="7"/>
      <c r="L21" s="3"/>
      <c r="M21" s="3">
        <v>88.542400000000001</v>
      </c>
      <c r="N21" s="3" t="s">
        <v>157</v>
      </c>
      <c r="O21" s="3">
        <v>7.7854999999999999</v>
      </c>
      <c r="P21" s="7">
        <v>196</v>
      </c>
      <c r="Q21" s="7">
        <f>O21*P21</f>
        <v>1525.9580000000001</v>
      </c>
      <c r="R21" s="3"/>
      <c r="S21" s="3">
        <v>71.457599999999999</v>
      </c>
      <c r="T21" s="3" t="s">
        <v>16</v>
      </c>
      <c r="U21" s="3">
        <v>1.6795</v>
      </c>
      <c r="V21" s="7">
        <v>96.97</v>
      </c>
      <c r="W21" s="7">
        <f>U21*V21</f>
        <v>162.86111499999998</v>
      </c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 t="s">
        <v>16</v>
      </c>
      <c r="O22" s="3">
        <v>22.322099999999999</v>
      </c>
      <c r="P22" s="7">
        <v>196</v>
      </c>
      <c r="Q22" s="7">
        <f t="shared" ref="Q22:Q27" si="3">O22*P22</f>
        <v>4375.1315999999997</v>
      </c>
      <c r="R22" s="3"/>
      <c r="S22" s="3"/>
      <c r="T22" s="3" t="s">
        <v>107</v>
      </c>
      <c r="U22" s="3">
        <v>0.13150000000000001</v>
      </c>
      <c r="V22" s="7">
        <v>96.97</v>
      </c>
      <c r="W22" s="7">
        <f t="shared" ref="W22:W27" si="4">U22*V22</f>
        <v>12.751555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 t="s">
        <v>107</v>
      </c>
      <c r="O23" s="3">
        <v>5.5705</v>
      </c>
      <c r="P23" s="7">
        <v>196</v>
      </c>
      <c r="Q23" s="7">
        <f t="shared" si="3"/>
        <v>1091.818</v>
      </c>
      <c r="R23" s="3"/>
      <c r="S23" s="3"/>
      <c r="T23" s="3" t="s">
        <v>272</v>
      </c>
      <c r="U23" s="14">
        <v>0.21379999999999999</v>
      </c>
      <c r="V23" s="7">
        <v>96.97</v>
      </c>
      <c r="W23" s="7">
        <f t="shared" si="4"/>
        <v>20.732185999999999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 t="s">
        <v>272</v>
      </c>
      <c r="O24" s="3">
        <v>15.563499999999999</v>
      </c>
      <c r="P24" s="7">
        <v>196</v>
      </c>
      <c r="Q24" s="7">
        <f t="shared" si="3"/>
        <v>3050.4459999999999</v>
      </c>
      <c r="R24" s="3"/>
      <c r="S24" s="3"/>
      <c r="T24" s="3" t="s">
        <v>115</v>
      </c>
      <c r="U24" s="14">
        <v>15.491400000000001</v>
      </c>
      <c r="V24" s="7">
        <v>96.97</v>
      </c>
      <c r="W24" s="7">
        <f t="shared" si="4"/>
        <v>1502.2010580000001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 t="s">
        <v>115</v>
      </c>
      <c r="O25" s="3">
        <v>17.323499999999999</v>
      </c>
      <c r="P25" s="7">
        <v>196</v>
      </c>
      <c r="Q25" s="7">
        <f t="shared" si="3"/>
        <v>3395.4059999999999</v>
      </c>
      <c r="R25" s="3"/>
      <c r="S25" s="3"/>
      <c r="T25" s="3" t="s">
        <v>86</v>
      </c>
      <c r="U25" s="14">
        <v>0.34699999999999998</v>
      </c>
      <c r="V25" s="7">
        <v>96.97</v>
      </c>
      <c r="W25" s="7">
        <f t="shared" si="4"/>
        <v>33.648589999999999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 t="s">
        <v>49</v>
      </c>
      <c r="O26" s="3">
        <v>1.0396000000000001</v>
      </c>
      <c r="P26" s="7">
        <v>196</v>
      </c>
      <c r="Q26" s="7">
        <f t="shared" si="3"/>
        <v>203.76160000000002</v>
      </c>
      <c r="R26" s="3"/>
      <c r="S26" s="3"/>
      <c r="T26" s="3" t="s">
        <v>49</v>
      </c>
      <c r="U26" s="3">
        <v>50.279600000000002</v>
      </c>
      <c r="V26" s="7">
        <v>96.97</v>
      </c>
      <c r="W26" s="7">
        <f t="shared" si="4"/>
        <v>4875.6128120000003</v>
      </c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 t="s">
        <v>600</v>
      </c>
      <c r="O27" s="3">
        <v>18.9377</v>
      </c>
      <c r="P27" s="7">
        <v>196</v>
      </c>
      <c r="Q27" s="7">
        <f t="shared" si="3"/>
        <v>3711.7891999999997</v>
      </c>
      <c r="R27" s="3"/>
      <c r="S27" s="3"/>
      <c r="T27" s="3" t="s">
        <v>829</v>
      </c>
      <c r="U27" s="3">
        <v>3.3148</v>
      </c>
      <c r="V27" s="7">
        <v>96.97</v>
      </c>
      <c r="W27" s="7">
        <f t="shared" si="4"/>
        <v>321.43615599999998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>
        <f>SUM(O21:O27)</f>
        <v>88.542400000000015</v>
      </c>
      <c r="P28" s="7"/>
      <c r="Q28" s="7">
        <f>SUM(Q21:Q27)</f>
        <v>17354.310399999998</v>
      </c>
      <c r="R28" s="3"/>
      <c r="S28" s="3"/>
      <c r="T28" s="3"/>
      <c r="U28" s="3">
        <f>SUM(U21:U27)</f>
        <v>71.457600000000014</v>
      </c>
      <c r="V28" s="7"/>
      <c r="W28" s="7">
        <f>SUM(W21:W27)</f>
        <v>6929.2434720000001</v>
      </c>
      <c r="X28" s="7"/>
      <c r="Y28" s="7">
        <f>Q28+W28</f>
        <v>24283.553871999997</v>
      </c>
      <c r="Z28" s="12">
        <v>24300</v>
      </c>
      <c r="AA28" s="12">
        <v>15700</v>
      </c>
      <c r="AB28" s="12">
        <f>Z28-AA28</f>
        <v>8600</v>
      </c>
    </row>
    <row r="29" spans="1:29" x14ac:dyDescent="0.25">
      <c r="A29" s="29"/>
      <c r="B29" s="29"/>
      <c r="C29" s="29"/>
      <c r="D29" s="29"/>
      <c r="E29" s="33"/>
      <c r="F29" s="33"/>
      <c r="G29" s="29"/>
      <c r="H29" s="29"/>
      <c r="I29" s="29"/>
      <c r="J29" s="19"/>
      <c r="K29" s="19"/>
      <c r="L29" s="29"/>
      <c r="M29" s="29"/>
      <c r="N29" s="29"/>
      <c r="O29" s="29"/>
      <c r="P29" s="19"/>
      <c r="Q29" s="19"/>
      <c r="R29" s="29"/>
      <c r="S29" s="29"/>
      <c r="T29" s="29"/>
      <c r="U29" s="29"/>
      <c r="V29" s="19"/>
      <c r="W29" s="19"/>
      <c r="X29" s="19"/>
      <c r="Y29" s="19"/>
      <c r="Z29" s="33"/>
      <c r="AA29" s="33"/>
      <c r="AB29" s="33"/>
    </row>
    <row r="30" spans="1:29" x14ac:dyDescent="0.25">
      <c r="A30" s="3" t="s">
        <v>830</v>
      </c>
      <c r="B30" s="3" t="s">
        <v>831</v>
      </c>
      <c r="C30" s="3" t="s">
        <v>29</v>
      </c>
      <c r="D30" s="3">
        <v>143.59</v>
      </c>
      <c r="E30" s="12">
        <v>114300</v>
      </c>
      <c r="F30" s="12"/>
      <c r="G30" s="3">
        <v>139.98570000000001</v>
      </c>
      <c r="H30" s="3" t="s">
        <v>18</v>
      </c>
      <c r="I30" s="3">
        <v>31.364799999999999</v>
      </c>
      <c r="J30" s="7">
        <v>1201</v>
      </c>
      <c r="K30" s="7">
        <f>I30*J30</f>
        <v>37669.124799999998</v>
      </c>
      <c r="L30" s="3"/>
      <c r="M30" s="3"/>
      <c r="N30" s="3"/>
      <c r="O30" s="3"/>
      <c r="P30" s="7"/>
      <c r="Q30" s="7"/>
      <c r="R30" s="3"/>
      <c r="S30" s="3">
        <v>3.6042999999999998</v>
      </c>
      <c r="T30" s="3" t="s">
        <v>16</v>
      </c>
      <c r="U30" s="14">
        <v>0.39939999999999998</v>
      </c>
      <c r="V30" s="7">
        <v>96.97</v>
      </c>
      <c r="W30" s="7">
        <f>U30*V30</f>
        <v>38.729817999999995</v>
      </c>
      <c r="X30" s="7"/>
      <c r="Y30" s="7"/>
      <c r="Z30" s="12"/>
      <c r="AA30" s="12"/>
      <c r="AB30" s="12"/>
    </row>
    <row r="31" spans="1:29" x14ac:dyDescent="0.25">
      <c r="A31" s="3"/>
      <c r="B31" s="3" t="s">
        <v>168</v>
      </c>
      <c r="C31" s="3"/>
      <c r="D31" s="3"/>
      <c r="E31" s="12"/>
      <c r="F31" s="12"/>
      <c r="G31" s="3"/>
      <c r="H31" s="3" t="s">
        <v>161</v>
      </c>
      <c r="I31" s="3">
        <v>19.8795</v>
      </c>
      <c r="J31" s="7">
        <v>1228</v>
      </c>
      <c r="K31" s="7">
        <f t="shared" ref="K31:K37" si="5">I31*J31</f>
        <v>24412.026000000002</v>
      </c>
      <c r="L31" s="3"/>
      <c r="M31" s="3"/>
      <c r="N31" s="3"/>
      <c r="O31" s="3"/>
      <c r="P31" s="7"/>
      <c r="Q31" s="7"/>
      <c r="R31" s="3"/>
      <c r="S31" s="3"/>
      <c r="T31" s="3" t="s">
        <v>17</v>
      </c>
      <c r="U31" s="3">
        <v>0.14599999999999999</v>
      </c>
      <c r="V31" s="7">
        <v>96.97</v>
      </c>
      <c r="W31" s="7">
        <f t="shared" ref="W31:W32" si="6">U31*V31</f>
        <v>14.15762</v>
      </c>
      <c r="X31" s="7"/>
      <c r="Y31" s="7"/>
      <c r="Z31" s="12"/>
      <c r="AA31" s="12"/>
      <c r="AB31" s="12"/>
    </row>
    <row r="32" spans="1:29" x14ac:dyDescent="0.25">
      <c r="A32" s="3"/>
      <c r="B32" s="3" t="s">
        <v>832</v>
      </c>
      <c r="C32" s="3"/>
      <c r="D32" s="3"/>
      <c r="E32" s="12"/>
      <c r="F32" s="12"/>
      <c r="G32" s="3"/>
      <c r="H32" s="3" t="s">
        <v>16</v>
      </c>
      <c r="I32" s="3">
        <v>22.481999999999999</v>
      </c>
      <c r="J32" s="7">
        <v>1118</v>
      </c>
      <c r="K32" s="7">
        <f t="shared" si="5"/>
        <v>25134.876</v>
      </c>
      <c r="L32" s="3"/>
      <c r="M32" s="3"/>
      <c r="N32" s="3"/>
      <c r="O32" s="3"/>
      <c r="P32" s="7"/>
      <c r="Q32" s="7"/>
      <c r="R32" s="3"/>
      <c r="S32" s="3"/>
      <c r="T32" s="3" t="s">
        <v>32</v>
      </c>
      <c r="U32" s="3">
        <v>3.0589</v>
      </c>
      <c r="V32" s="7">
        <v>96.97</v>
      </c>
      <c r="W32" s="7">
        <f t="shared" si="6"/>
        <v>296.621533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17</v>
      </c>
      <c r="I33" s="3">
        <v>11.544499999999999</v>
      </c>
      <c r="J33" s="7">
        <v>842</v>
      </c>
      <c r="K33" s="7">
        <f t="shared" si="5"/>
        <v>9720.4689999999991</v>
      </c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272</v>
      </c>
      <c r="I34" s="3">
        <v>36.494500000000002</v>
      </c>
      <c r="J34" s="7">
        <v>469</v>
      </c>
      <c r="K34" s="7">
        <f t="shared" si="5"/>
        <v>17115.9205</v>
      </c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356</v>
      </c>
      <c r="I35" s="3">
        <v>0.31130000000000002</v>
      </c>
      <c r="J35" s="7">
        <v>1118</v>
      </c>
      <c r="K35" s="7">
        <f t="shared" si="5"/>
        <v>348.03340000000003</v>
      </c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45</v>
      </c>
      <c r="I36" s="3">
        <v>1.7684</v>
      </c>
      <c r="J36" s="7">
        <v>524</v>
      </c>
      <c r="K36" s="7">
        <f t="shared" si="5"/>
        <v>926.64160000000004</v>
      </c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32</v>
      </c>
      <c r="I37" s="3">
        <v>16.140699999999999</v>
      </c>
      <c r="J37" s="7">
        <v>1077</v>
      </c>
      <c r="K37" s="7">
        <f t="shared" si="5"/>
        <v>17383.533899999999</v>
      </c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>
        <f>SUM(I30:I37)</f>
        <v>139.98570000000001</v>
      </c>
      <c r="J38" s="7"/>
      <c r="K38" s="7">
        <f>SUM(K30:K37)</f>
        <v>132710.62520000001</v>
      </c>
      <c r="L38" s="3"/>
      <c r="M38" s="3"/>
      <c r="N38" s="3"/>
      <c r="O38" s="3"/>
      <c r="P38" s="7"/>
      <c r="Q38" s="7"/>
      <c r="R38" s="3"/>
      <c r="S38" s="3"/>
      <c r="T38" s="3"/>
      <c r="U38" s="14">
        <f>SUM(U30:U32)</f>
        <v>3.6042999999999998</v>
      </c>
      <c r="V38" s="7"/>
      <c r="W38" s="7">
        <f>SUM(W30:W32)</f>
        <v>349.50897099999997</v>
      </c>
      <c r="X38" s="7"/>
      <c r="Y38" s="7">
        <f>K38+W38</f>
        <v>133060.13417100001</v>
      </c>
      <c r="Z38" s="12">
        <v>133100</v>
      </c>
      <c r="AA38" s="12">
        <v>114300</v>
      </c>
      <c r="AB38" s="12">
        <f>Z38-AA38</f>
        <v>18800</v>
      </c>
    </row>
    <row r="39" spans="1:28" x14ac:dyDescent="0.25">
      <c r="A39" s="29"/>
      <c r="B39" s="29"/>
      <c r="C39" s="29"/>
      <c r="D39" s="29"/>
      <c r="E39" s="33"/>
      <c r="F39" s="33"/>
      <c r="G39" s="29"/>
      <c r="H39" s="29"/>
      <c r="I39" s="29"/>
      <c r="J39" s="19"/>
      <c r="K39" s="19"/>
      <c r="L39" s="29"/>
      <c r="M39" s="29"/>
      <c r="N39" s="29"/>
      <c r="O39" s="29"/>
      <c r="P39" s="19"/>
      <c r="Q39" s="19"/>
      <c r="R39" s="29"/>
      <c r="S39" s="29"/>
      <c r="T39" s="29"/>
      <c r="U39" s="29"/>
      <c r="V39" s="19"/>
      <c r="W39" s="19"/>
      <c r="X39" s="19"/>
      <c r="Y39" s="19"/>
      <c r="Z39" s="33"/>
      <c r="AA39" s="33"/>
      <c r="AB39" s="33"/>
    </row>
    <row r="40" spans="1:28" x14ac:dyDescent="0.25">
      <c r="A40" s="3" t="s">
        <v>833</v>
      </c>
      <c r="B40" s="3" t="s">
        <v>168</v>
      </c>
      <c r="C40" s="3" t="s">
        <v>29</v>
      </c>
      <c r="D40" s="3">
        <v>20.67</v>
      </c>
      <c r="E40" s="12">
        <v>4000</v>
      </c>
      <c r="F40" s="12"/>
      <c r="G40" s="3">
        <v>2.9544000000000001</v>
      </c>
      <c r="H40" s="3" t="s">
        <v>18</v>
      </c>
      <c r="I40" s="3">
        <v>2.9544000000000001</v>
      </c>
      <c r="J40" s="7">
        <v>1201</v>
      </c>
      <c r="K40" s="7">
        <f>I40*J40</f>
        <v>3548.2344000000003</v>
      </c>
      <c r="L40" s="3"/>
      <c r="M40" s="3">
        <v>0.88460000000000005</v>
      </c>
      <c r="N40" s="3" t="s">
        <v>18</v>
      </c>
      <c r="O40" s="3">
        <v>0.88460000000000005</v>
      </c>
      <c r="P40" s="7">
        <v>196</v>
      </c>
      <c r="Q40" s="7">
        <f>O40*P40</f>
        <v>173.38160000000002</v>
      </c>
      <c r="R40" s="3"/>
      <c r="S40" s="3">
        <v>16.831</v>
      </c>
      <c r="T40" s="3" t="s">
        <v>18</v>
      </c>
      <c r="U40" s="3">
        <v>13.6744</v>
      </c>
      <c r="V40" s="7">
        <v>96.97</v>
      </c>
      <c r="W40" s="7">
        <f>U40*V40</f>
        <v>1326.006568</v>
      </c>
      <c r="X40" s="7"/>
      <c r="Y40" s="7"/>
      <c r="Z40" s="12"/>
      <c r="AA40" s="12"/>
      <c r="AB40" s="12"/>
    </row>
    <row r="41" spans="1:28" x14ac:dyDescent="0.25">
      <c r="A41" s="3"/>
      <c r="B41" s="3" t="s">
        <v>834</v>
      </c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 t="s">
        <v>17</v>
      </c>
      <c r="U41" s="3">
        <v>2.1053999999999999</v>
      </c>
      <c r="V41" s="7">
        <v>96.97</v>
      </c>
      <c r="W41" s="7">
        <f t="shared" ref="W41:W42" si="7">U41*V41</f>
        <v>204.16063799999998</v>
      </c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 t="s">
        <v>32</v>
      </c>
      <c r="U42" s="3">
        <v>1.0511999999999999</v>
      </c>
      <c r="V42" s="7">
        <v>96.97</v>
      </c>
      <c r="W42" s="7">
        <f t="shared" si="7"/>
        <v>101.93486399999999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>
        <v>2.9544000000000001</v>
      </c>
      <c r="J43" s="7"/>
      <c r="K43" s="7">
        <v>3548.23</v>
      </c>
      <c r="L43" s="3"/>
      <c r="M43" s="3"/>
      <c r="N43" s="3"/>
      <c r="O43" s="3">
        <v>0.88460000000000005</v>
      </c>
      <c r="P43" s="7"/>
      <c r="Q43" s="7">
        <v>173.38</v>
      </c>
      <c r="R43" s="3"/>
      <c r="S43" s="3"/>
      <c r="T43" s="3"/>
      <c r="U43" s="3">
        <f>SUM(U40:U42)</f>
        <v>16.831</v>
      </c>
      <c r="V43" s="7"/>
      <c r="W43" s="7">
        <f>SUM(W40:W42)</f>
        <v>1632.1020700000001</v>
      </c>
      <c r="X43" s="7"/>
      <c r="Y43" s="7">
        <f>K43+Q43+W43</f>
        <v>5353.7120700000005</v>
      </c>
      <c r="Z43" s="12">
        <v>5400</v>
      </c>
      <c r="AA43" s="12">
        <v>4000</v>
      </c>
      <c r="AB43" s="12">
        <f>Z43-AA43</f>
        <v>1400</v>
      </c>
    </row>
    <row r="44" spans="1:28" x14ac:dyDescent="0.25">
      <c r="A44" s="29"/>
      <c r="B44" s="29"/>
      <c r="C44" s="29"/>
      <c r="D44" s="29"/>
      <c r="E44" s="33"/>
      <c r="F44" s="33"/>
      <c r="G44" s="29"/>
      <c r="H44" s="29"/>
      <c r="I44" s="29"/>
      <c r="J44" s="19"/>
      <c r="K44" s="19"/>
      <c r="L44" s="29"/>
      <c r="M44" s="29"/>
      <c r="N44" s="29"/>
      <c r="O44" s="29"/>
      <c r="P44" s="19"/>
      <c r="Q44" s="19"/>
      <c r="R44" s="29"/>
      <c r="S44" s="29"/>
      <c r="T44" s="29"/>
      <c r="U44" s="29"/>
      <c r="V44" s="19"/>
      <c r="W44" s="19"/>
      <c r="X44" s="19"/>
      <c r="Y44" s="19"/>
      <c r="Z44" s="33"/>
      <c r="AA44" s="33"/>
      <c r="AB44" s="33"/>
    </row>
    <row r="45" spans="1:28" x14ac:dyDescent="0.25">
      <c r="A45" s="3" t="s">
        <v>835</v>
      </c>
      <c r="B45" s="3" t="s">
        <v>836</v>
      </c>
      <c r="C45" s="3" t="s">
        <v>29</v>
      </c>
      <c r="D45" s="3">
        <v>73.989999999999995</v>
      </c>
      <c r="E45" s="12">
        <v>38000</v>
      </c>
      <c r="F45" s="12"/>
      <c r="G45" s="3">
        <v>38.349400000000003</v>
      </c>
      <c r="H45" s="3" t="s">
        <v>18</v>
      </c>
      <c r="I45" s="3">
        <v>12.0785</v>
      </c>
      <c r="J45" s="7">
        <v>1201</v>
      </c>
      <c r="K45" s="7">
        <f>I45*J45</f>
        <v>14506.2785</v>
      </c>
      <c r="L45" s="3"/>
      <c r="M45" s="3"/>
      <c r="N45" s="3"/>
      <c r="O45" s="3"/>
      <c r="P45" s="7"/>
      <c r="Q45" s="7"/>
      <c r="R45" s="3"/>
      <c r="S45" s="3">
        <v>35.640599999999999</v>
      </c>
      <c r="T45" s="3" t="s">
        <v>18</v>
      </c>
      <c r="U45" s="3">
        <v>8.0721000000000007</v>
      </c>
      <c r="V45" s="7">
        <v>96.97</v>
      </c>
      <c r="W45" s="7">
        <f>U45*V45</f>
        <v>782.7515370000001</v>
      </c>
      <c r="X45" s="7"/>
      <c r="Y45" s="7"/>
      <c r="Z45" s="12"/>
      <c r="AA45" s="12"/>
      <c r="AB45" s="12"/>
    </row>
    <row r="46" spans="1:28" x14ac:dyDescent="0.25">
      <c r="A46" s="3"/>
      <c r="B46" s="3" t="s">
        <v>837</v>
      </c>
      <c r="C46" s="3"/>
      <c r="D46" s="3"/>
      <c r="E46" s="12"/>
      <c r="F46" s="12"/>
      <c r="G46" s="3"/>
      <c r="H46" s="3" t="s">
        <v>16</v>
      </c>
      <c r="I46" s="3">
        <v>14.4268</v>
      </c>
      <c r="J46" s="7">
        <v>1118</v>
      </c>
      <c r="K46" s="7">
        <f t="shared" ref="K46:K49" si="8">I46*J46</f>
        <v>16129.162399999999</v>
      </c>
      <c r="L46" s="3"/>
      <c r="M46" s="3"/>
      <c r="N46" s="3"/>
      <c r="O46" s="3"/>
      <c r="P46" s="7"/>
      <c r="Q46" s="7"/>
      <c r="R46" s="3"/>
      <c r="S46" s="3"/>
      <c r="T46" s="3" t="s">
        <v>106</v>
      </c>
      <c r="U46" s="3">
        <v>4.6685999999999996</v>
      </c>
      <c r="V46" s="7">
        <v>96.97</v>
      </c>
      <c r="W46" s="7">
        <f t="shared" ref="W46:W50" si="9">U46*V46</f>
        <v>452.71414199999998</v>
      </c>
      <c r="X46" s="7"/>
      <c r="Y46" s="7"/>
      <c r="Z46" s="12"/>
      <c r="AA46" s="12"/>
      <c r="AB46" s="12"/>
    </row>
    <row r="47" spans="1:28" x14ac:dyDescent="0.25">
      <c r="A47" s="3"/>
      <c r="B47" s="3" t="s">
        <v>838</v>
      </c>
      <c r="C47" s="3"/>
      <c r="D47" s="3"/>
      <c r="E47" s="12"/>
      <c r="F47" s="12"/>
      <c r="G47" s="3"/>
      <c r="H47" s="3" t="s">
        <v>272</v>
      </c>
      <c r="I47" s="3">
        <v>8.1593999999999998</v>
      </c>
      <c r="J47" s="7">
        <v>469</v>
      </c>
      <c r="K47" s="7">
        <f t="shared" si="8"/>
        <v>3826.7586000000001</v>
      </c>
      <c r="L47" s="3"/>
      <c r="M47" s="3"/>
      <c r="N47" s="3"/>
      <c r="O47" s="3"/>
      <c r="P47" s="7"/>
      <c r="Q47" s="7"/>
      <c r="R47" s="3"/>
      <c r="S47" s="3"/>
      <c r="T47" s="3" t="s">
        <v>16</v>
      </c>
      <c r="U47" s="3">
        <v>1.5084</v>
      </c>
      <c r="V47" s="7">
        <v>96.97</v>
      </c>
      <c r="W47" s="7">
        <f t="shared" si="9"/>
        <v>146.26954799999999</v>
      </c>
      <c r="X47" s="7"/>
      <c r="Y47" s="7"/>
      <c r="Z47" s="12"/>
      <c r="AA47" s="12"/>
      <c r="AB47" s="12"/>
    </row>
    <row r="48" spans="1:28" x14ac:dyDescent="0.25">
      <c r="A48" s="3"/>
      <c r="B48" s="3" t="s">
        <v>832</v>
      </c>
      <c r="C48" s="3"/>
      <c r="D48" s="3"/>
      <c r="E48" s="12"/>
      <c r="F48" s="12"/>
      <c r="G48" s="3"/>
      <c r="H48" s="3" t="s">
        <v>32</v>
      </c>
      <c r="I48" s="3">
        <v>2.1478999999999999</v>
      </c>
      <c r="J48" s="7">
        <v>1077</v>
      </c>
      <c r="K48" s="7">
        <f t="shared" si="8"/>
        <v>2313.2882999999997</v>
      </c>
      <c r="L48" s="3"/>
      <c r="M48" s="3"/>
      <c r="N48" s="3"/>
      <c r="O48" s="3"/>
      <c r="P48" s="7"/>
      <c r="Q48" s="7"/>
      <c r="R48" s="3"/>
      <c r="S48" s="3"/>
      <c r="T48" s="3" t="s">
        <v>45</v>
      </c>
      <c r="U48" s="3">
        <v>5.4283000000000001</v>
      </c>
      <c r="V48" s="7">
        <v>96.97</v>
      </c>
      <c r="W48" s="7">
        <f t="shared" si="9"/>
        <v>526.382251</v>
      </c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 t="s">
        <v>59</v>
      </c>
      <c r="I49" s="3">
        <v>1.5367999999999999</v>
      </c>
      <c r="J49" s="7">
        <v>718</v>
      </c>
      <c r="K49" s="7">
        <f t="shared" si="8"/>
        <v>1103.4223999999999</v>
      </c>
      <c r="L49" s="3"/>
      <c r="M49" s="3"/>
      <c r="N49" s="3"/>
      <c r="O49" s="3"/>
      <c r="P49" s="7"/>
      <c r="Q49" s="7"/>
      <c r="R49" s="3"/>
      <c r="S49" s="3"/>
      <c r="T49" s="3" t="s">
        <v>32</v>
      </c>
      <c r="U49" s="3">
        <v>7.5521000000000003</v>
      </c>
      <c r="V49" s="7">
        <v>96.97</v>
      </c>
      <c r="W49" s="7">
        <f t="shared" si="9"/>
        <v>732.32713699999999</v>
      </c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 t="s">
        <v>49</v>
      </c>
      <c r="U50" s="3">
        <v>8.4110999999999994</v>
      </c>
      <c r="V50" s="7">
        <v>96.97</v>
      </c>
      <c r="W50" s="7">
        <f t="shared" si="9"/>
        <v>815.62436699999989</v>
      </c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>
        <f>SUM(I45:I49)</f>
        <v>38.349399999999996</v>
      </c>
      <c r="J51" s="7"/>
      <c r="K51" s="7">
        <f>SUM(K45:K49)</f>
        <v>37878.910200000006</v>
      </c>
      <c r="L51" s="3"/>
      <c r="M51" s="3"/>
      <c r="N51" s="3"/>
      <c r="O51" s="3"/>
      <c r="P51" s="7"/>
      <c r="Q51" s="7"/>
      <c r="R51" s="3"/>
      <c r="S51" s="3"/>
      <c r="T51" s="3"/>
      <c r="U51" s="3">
        <f>SUM(U45:U50)</f>
        <v>35.640599999999999</v>
      </c>
      <c r="V51" s="7"/>
      <c r="W51" s="7">
        <f>SUM(W45:W50)</f>
        <v>3456.0689820000002</v>
      </c>
      <c r="X51" s="7"/>
      <c r="Y51" s="7">
        <f>K51+W51</f>
        <v>41334.979182000003</v>
      </c>
      <c r="Z51" s="12">
        <v>41300</v>
      </c>
      <c r="AA51" s="12">
        <v>38000</v>
      </c>
      <c r="AB51" s="12">
        <f>Z51-AA51</f>
        <v>3300</v>
      </c>
    </row>
    <row r="52" spans="1:28" x14ac:dyDescent="0.25">
      <c r="A52" s="29"/>
      <c r="B52" s="29"/>
      <c r="C52" s="29"/>
      <c r="D52" s="29"/>
      <c r="E52" s="33"/>
      <c r="F52" s="33"/>
      <c r="G52" s="29"/>
      <c r="H52" s="29"/>
      <c r="I52" s="29"/>
      <c r="J52" s="19"/>
      <c r="K52" s="19"/>
      <c r="L52" s="29"/>
      <c r="M52" s="29"/>
      <c r="N52" s="29"/>
      <c r="O52" s="29"/>
      <c r="P52" s="19"/>
      <c r="Q52" s="19"/>
      <c r="R52" s="29"/>
      <c r="S52" s="29"/>
      <c r="T52" s="29"/>
      <c r="U52" s="29"/>
      <c r="V52" s="19"/>
      <c r="W52" s="19"/>
      <c r="X52" s="19"/>
      <c r="Y52" s="19"/>
      <c r="Z52" s="33"/>
      <c r="AA52" s="33"/>
      <c r="AB52" s="33"/>
    </row>
    <row r="53" spans="1:28" x14ac:dyDescent="0.25">
      <c r="A53" s="3" t="s">
        <v>839</v>
      </c>
      <c r="B53" s="3" t="s">
        <v>840</v>
      </c>
      <c r="C53" s="3" t="s">
        <v>29</v>
      </c>
      <c r="D53" s="3">
        <v>80</v>
      </c>
      <c r="E53" s="12">
        <v>59400</v>
      </c>
      <c r="F53" s="12"/>
      <c r="G53" s="3">
        <v>62.690800000000003</v>
      </c>
      <c r="H53" s="3" t="s">
        <v>18</v>
      </c>
      <c r="I53" s="3">
        <v>1.4897</v>
      </c>
      <c r="J53" s="7">
        <v>1201</v>
      </c>
      <c r="K53" s="7">
        <f>I53*J53</f>
        <v>1789.1297</v>
      </c>
      <c r="L53" s="3"/>
      <c r="M53" s="3">
        <v>2.5840999999999998</v>
      </c>
      <c r="N53" s="3" t="s">
        <v>106</v>
      </c>
      <c r="O53" s="3">
        <v>1.9379999999999999</v>
      </c>
      <c r="P53" s="7">
        <v>196</v>
      </c>
      <c r="Q53" s="7">
        <f>O53*P53</f>
        <v>379.84800000000001</v>
      </c>
      <c r="R53" s="3"/>
      <c r="S53" s="3">
        <v>14.725099999999999</v>
      </c>
      <c r="T53" s="3" t="s">
        <v>106</v>
      </c>
      <c r="U53" s="3">
        <v>3.2084000000000001</v>
      </c>
      <c r="V53" s="7">
        <v>96.97</v>
      </c>
      <c r="W53" s="7">
        <f>U53*V53</f>
        <v>311.11854800000003</v>
      </c>
      <c r="X53" s="7"/>
      <c r="Y53" s="7"/>
      <c r="Z53" s="12"/>
      <c r="AA53" s="12"/>
      <c r="AB53" s="12"/>
    </row>
    <row r="54" spans="1:28" x14ac:dyDescent="0.25">
      <c r="A54" s="3"/>
      <c r="B54" s="3" t="s">
        <v>832</v>
      </c>
      <c r="C54" s="3"/>
      <c r="D54" s="3"/>
      <c r="E54" s="12"/>
      <c r="F54" s="12"/>
      <c r="G54" s="3"/>
      <c r="H54" s="3" t="s">
        <v>106</v>
      </c>
      <c r="I54" s="3">
        <v>0.53120000000000001</v>
      </c>
      <c r="J54" s="7">
        <v>704</v>
      </c>
      <c r="K54" s="7">
        <f t="shared" ref="K54:K60" si="10">I54*J54</f>
        <v>373.96480000000003</v>
      </c>
      <c r="L54" s="3"/>
      <c r="M54" s="3"/>
      <c r="N54" s="3" t="s">
        <v>59</v>
      </c>
      <c r="O54" s="3">
        <v>0.64610000000000001</v>
      </c>
      <c r="P54" s="7">
        <v>196</v>
      </c>
      <c r="Q54" s="7">
        <f>O54*P54</f>
        <v>126.6356</v>
      </c>
      <c r="R54" s="3"/>
      <c r="S54" s="3"/>
      <c r="T54" s="3" t="s">
        <v>16</v>
      </c>
      <c r="U54" s="3">
        <v>4.3731</v>
      </c>
      <c r="V54" s="7">
        <v>96.97</v>
      </c>
      <c r="W54" s="7">
        <f t="shared" ref="W54:W60" si="11">U54*V54</f>
        <v>424.059507</v>
      </c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 t="s">
        <v>16</v>
      </c>
      <c r="I55" s="3">
        <v>27.475000000000001</v>
      </c>
      <c r="J55" s="7">
        <v>1118</v>
      </c>
      <c r="K55" s="7">
        <f t="shared" si="10"/>
        <v>30717.050000000003</v>
      </c>
      <c r="L55" s="3"/>
      <c r="M55" s="3"/>
      <c r="N55" s="3"/>
      <c r="O55" s="3"/>
      <c r="P55" s="7"/>
      <c r="Q55" s="7"/>
      <c r="R55" s="3"/>
      <c r="S55" s="3"/>
      <c r="T55" s="3" t="s">
        <v>17</v>
      </c>
      <c r="U55" s="3">
        <v>0.95799999999999996</v>
      </c>
      <c r="V55" s="7">
        <v>96.97</v>
      </c>
      <c r="W55" s="7">
        <f t="shared" si="11"/>
        <v>92.897259999999989</v>
      </c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 t="s">
        <v>17</v>
      </c>
      <c r="I56" s="3">
        <v>1.6814</v>
      </c>
      <c r="J56" s="7">
        <v>842</v>
      </c>
      <c r="K56" s="7">
        <f t="shared" si="10"/>
        <v>1415.7388000000001</v>
      </c>
      <c r="L56" s="3"/>
      <c r="M56" s="3"/>
      <c r="N56" s="3"/>
      <c r="O56" s="3"/>
      <c r="P56" s="7"/>
      <c r="Q56" s="7"/>
      <c r="R56" s="3"/>
      <c r="S56" s="3"/>
      <c r="T56" s="3" t="s">
        <v>107</v>
      </c>
      <c r="U56" s="3">
        <v>0.17069999999999999</v>
      </c>
      <c r="V56" s="7">
        <v>96.97</v>
      </c>
      <c r="W56" s="7">
        <f t="shared" si="11"/>
        <v>16.552778999999997</v>
      </c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 t="s">
        <v>107</v>
      </c>
      <c r="I57" s="3">
        <v>0.62580000000000002</v>
      </c>
      <c r="J57" s="7">
        <v>621</v>
      </c>
      <c r="K57" s="7">
        <f t="shared" si="10"/>
        <v>388.62180000000001</v>
      </c>
      <c r="L57" s="3"/>
      <c r="M57" s="3"/>
      <c r="N57" s="3"/>
      <c r="O57" s="3"/>
      <c r="P57" s="7"/>
      <c r="Q57" s="7"/>
      <c r="R57" s="3"/>
      <c r="S57" s="3"/>
      <c r="T57" s="3" t="s">
        <v>45</v>
      </c>
      <c r="U57" s="3">
        <v>3.3746999999999998</v>
      </c>
      <c r="V57" s="7">
        <v>96.97</v>
      </c>
      <c r="W57" s="7">
        <f t="shared" si="11"/>
        <v>327.24465899999996</v>
      </c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 t="s">
        <v>45</v>
      </c>
      <c r="I58" s="3">
        <v>1.0818000000000001</v>
      </c>
      <c r="J58" s="7">
        <v>524</v>
      </c>
      <c r="K58" s="7">
        <f t="shared" si="10"/>
        <v>566.86320000000001</v>
      </c>
      <c r="L58" s="3"/>
      <c r="M58" s="3"/>
      <c r="N58" s="3"/>
      <c r="O58" s="3"/>
      <c r="P58" s="7"/>
      <c r="Q58" s="7"/>
      <c r="R58" s="3"/>
      <c r="S58" s="3"/>
      <c r="T58" s="3" t="s">
        <v>32</v>
      </c>
      <c r="U58" s="3">
        <v>1.0395000000000001</v>
      </c>
      <c r="V58" s="7">
        <v>96.97</v>
      </c>
      <c r="W58" s="7">
        <f t="shared" si="11"/>
        <v>100.80031500000001</v>
      </c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 t="s">
        <v>841</v>
      </c>
      <c r="I59" s="3">
        <v>23.047599999999999</v>
      </c>
      <c r="J59" s="7">
        <v>1077</v>
      </c>
      <c r="K59" s="7">
        <f t="shared" si="10"/>
        <v>24822.265199999998</v>
      </c>
      <c r="L59" s="3"/>
      <c r="M59" s="3"/>
      <c r="N59" s="3"/>
      <c r="O59" s="3"/>
      <c r="P59" s="7"/>
      <c r="Q59" s="7"/>
      <c r="R59" s="3"/>
      <c r="S59" s="3"/>
      <c r="T59" s="3" t="s">
        <v>59</v>
      </c>
      <c r="U59" s="3">
        <v>0.7873</v>
      </c>
      <c r="V59" s="7">
        <v>96.97</v>
      </c>
      <c r="W59" s="7">
        <f t="shared" si="11"/>
        <v>76.344481000000002</v>
      </c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 t="s">
        <v>59</v>
      </c>
      <c r="I60" s="3">
        <v>6.7583000000000002</v>
      </c>
      <c r="J60" s="7">
        <v>718</v>
      </c>
      <c r="K60" s="7">
        <f t="shared" si="10"/>
        <v>4852.4593999999997</v>
      </c>
      <c r="L60" s="3"/>
      <c r="M60" s="3"/>
      <c r="N60" s="3"/>
      <c r="O60" s="3"/>
      <c r="P60" s="7"/>
      <c r="Q60" s="7"/>
      <c r="R60" s="3"/>
      <c r="S60" s="3"/>
      <c r="T60" s="3" t="s">
        <v>49</v>
      </c>
      <c r="U60" s="3">
        <v>0.81340000000000001</v>
      </c>
      <c r="V60" s="7">
        <v>96.97</v>
      </c>
      <c r="W60" s="7">
        <f t="shared" si="11"/>
        <v>78.875398000000004</v>
      </c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>
        <f>SUM(I53:I60)</f>
        <v>62.690800000000003</v>
      </c>
      <c r="J61" s="7"/>
      <c r="K61" s="7">
        <f>SUM(K53:K60)</f>
        <v>64926.092899999996</v>
      </c>
      <c r="L61" s="3"/>
      <c r="M61" s="3"/>
      <c r="N61" s="3"/>
      <c r="O61" s="3">
        <f>O53+O54</f>
        <v>2.5840999999999998</v>
      </c>
      <c r="P61" s="7"/>
      <c r="Q61" s="7">
        <f>Q53+Q54</f>
        <v>506.48360000000002</v>
      </c>
      <c r="R61" s="3"/>
      <c r="S61" s="3"/>
      <c r="T61" s="3"/>
      <c r="U61" s="3">
        <f>SUM(U53:U60)</f>
        <v>14.725100000000001</v>
      </c>
      <c r="V61" s="7"/>
      <c r="W61" s="7">
        <f>SUM(W53:W60)</f>
        <v>1427.892947</v>
      </c>
      <c r="X61" s="7"/>
      <c r="Y61" s="7">
        <f>K61+Q61+W61</f>
        <v>66860.469446999996</v>
      </c>
      <c r="Z61" s="12">
        <v>66900</v>
      </c>
      <c r="AA61" s="12">
        <v>59400</v>
      </c>
      <c r="AB61" s="12">
        <f>Z61-AA61</f>
        <v>7500</v>
      </c>
    </row>
    <row r="62" spans="1:28" x14ac:dyDescent="0.25">
      <c r="A62" s="29"/>
      <c r="B62" s="29"/>
      <c r="C62" s="29"/>
      <c r="D62" s="29"/>
      <c r="E62" s="33"/>
      <c r="F62" s="33"/>
      <c r="G62" s="29"/>
      <c r="H62" s="29"/>
      <c r="I62" s="29"/>
      <c r="J62" s="19"/>
      <c r="K62" s="19"/>
      <c r="L62" s="29"/>
      <c r="M62" s="29"/>
      <c r="N62" s="29"/>
      <c r="O62" s="29"/>
      <c r="P62" s="19"/>
      <c r="Q62" s="19"/>
      <c r="R62" s="29"/>
      <c r="S62" s="29"/>
      <c r="T62" s="29"/>
      <c r="U62" s="29"/>
      <c r="V62" s="19"/>
      <c r="W62" s="19"/>
      <c r="X62" s="19"/>
      <c r="Y62" s="19"/>
      <c r="Z62" s="33"/>
      <c r="AA62" s="33"/>
      <c r="AB62" s="33"/>
    </row>
    <row r="63" spans="1:28" x14ac:dyDescent="0.25">
      <c r="A63" s="3" t="s">
        <v>842</v>
      </c>
      <c r="B63" s="3" t="s">
        <v>843</v>
      </c>
      <c r="C63" s="3" t="s">
        <v>29</v>
      </c>
      <c r="D63" s="3">
        <v>146.01</v>
      </c>
      <c r="E63" s="12">
        <v>82800</v>
      </c>
      <c r="F63" s="12"/>
      <c r="G63" s="3">
        <v>78.387799999999999</v>
      </c>
      <c r="H63" s="3" t="s">
        <v>93</v>
      </c>
      <c r="I63" s="3">
        <v>0.33510000000000001</v>
      </c>
      <c r="J63" s="7">
        <v>1201</v>
      </c>
      <c r="K63" s="7">
        <f>I63*J63</f>
        <v>402.45510000000002</v>
      </c>
      <c r="L63" s="3"/>
      <c r="M63" s="3">
        <v>58.743299999999998</v>
      </c>
      <c r="N63" s="3" t="s">
        <v>100</v>
      </c>
      <c r="O63" s="3">
        <v>0.14610000000000001</v>
      </c>
      <c r="P63" s="7">
        <v>196</v>
      </c>
      <c r="Q63" s="7">
        <f>O63*P63</f>
        <v>28.6356</v>
      </c>
      <c r="R63" s="3"/>
      <c r="S63" s="3">
        <v>8.8788999999999998</v>
      </c>
      <c r="T63" s="3" t="s">
        <v>97</v>
      </c>
      <c r="U63" s="3">
        <v>0.60880000000000001</v>
      </c>
      <c r="V63" s="7">
        <v>96.97</v>
      </c>
      <c r="W63" s="7">
        <f>U63*V63</f>
        <v>59.035336000000001</v>
      </c>
      <c r="X63" s="7"/>
      <c r="Y63" s="7"/>
      <c r="Z63" s="12"/>
      <c r="AA63" s="12"/>
      <c r="AB63" s="12"/>
    </row>
    <row r="64" spans="1:28" x14ac:dyDescent="0.25">
      <c r="A64" s="3"/>
      <c r="B64" s="3" t="s">
        <v>844</v>
      </c>
      <c r="C64" s="3"/>
      <c r="D64" s="3"/>
      <c r="E64" s="12"/>
      <c r="F64" s="12"/>
      <c r="G64" s="3"/>
      <c r="H64" s="3" t="s">
        <v>97</v>
      </c>
      <c r="I64" s="3">
        <v>11.3682</v>
      </c>
      <c r="J64" s="7">
        <v>897</v>
      </c>
      <c r="K64" s="7">
        <f t="shared" ref="K64:K72" si="12">I64*J64</f>
        <v>10197.2754</v>
      </c>
      <c r="L64" s="3"/>
      <c r="M64" s="3"/>
      <c r="N64" s="3" t="s">
        <v>101</v>
      </c>
      <c r="O64" s="3">
        <v>0.43859999999999999</v>
      </c>
      <c r="P64" s="7">
        <v>196</v>
      </c>
      <c r="Q64" s="7">
        <f t="shared" ref="Q64:Q71" si="13">O64*P64</f>
        <v>85.965599999999995</v>
      </c>
      <c r="R64" s="3"/>
      <c r="S64" s="3"/>
      <c r="T64" s="3" t="s">
        <v>106</v>
      </c>
      <c r="U64" s="3">
        <v>0.999</v>
      </c>
      <c r="V64" s="7">
        <v>96.97</v>
      </c>
      <c r="W64" s="7">
        <f t="shared" ref="W64:W68" si="14">U64*V64</f>
        <v>96.87303</v>
      </c>
      <c r="X64" s="7"/>
      <c r="Y64" s="7"/>
      <c r="Z64" s="12"/>
      <c r="AA64" s="12"/>
      <c r="AB64" s="12"/>
    </row>
    <row r="65" spans="1:28" x14ac:dyDescent="0.25">
      <c r="A65" s="3"/>
      <c r="B65" s="3" t="s">
        <v>832</v>
      </c>
      <c r="C65" s="3"/>
      <c r="D65" s="3"/>
      <c r="E65" s="12"/>
      <c r="F65" s="12"/>
      <c r="G65" s="3"/>
      <c r="H65" s="3" t="s">
        <v>100</v>
      </c>
      <c r="I65" s="3">
        <v>31.428000000000001</v>
      </c>
      <c r="J65" s="7">
        <v>1159</v>
      </c>
      <c r="K65" s="7">
        <f t="shared" si="12"/>
        <v>36425.052000000003</v>
      </c>
      <c r="L65" s="3"/>
      <c r="M65" s="3"/>
      <c r="N65" s="3" t="s">
        <v>106</v>
      </c>
      <c r="O65" s="3">
        <v>4.0449000000000002</v>
      </c>
      <c r="P65" s="7">
        <v>196</v>
      </c>
      <c r="Q65" s="7">
        <f t="shared" si="13"/>
        <v>792.80040000000008</v>
      </c>
      <c r="R65" s="3"/>
      <c r="S65" s="3"/>
      <c r="T65" s="3" t="s">
        <v>16</v>
      </c>
      <c r="U65" s="3">
        <v>0.57650000000000001</v>
      </c>
      <c r="V65" s="7">
        <v>96.97</v>
      </c>
      <c r="W65" s="7">
        <f t="shared" si="14"/>
        <v>55.903205</v>
      </c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 t="s">
        <v>101</v>
      </c>
      <c r="I66" s="3">
        <v>0.36320000000000002</v>
      </c>
      <c r="J66" s="7">
        <v>856</v>
      </c>
      <c r="K66" s="7">
        <f t="shared" si="12"/>
        <v>310.89920000000001</v>
      </c>
      <c r="L66" s="3"/>
      <c r="M66" s="3"/>
      <c r="N66" s="3" t="s">
        <v>16</v>
      </c>
      <c r="O66" s="3">
        <v>8.8737999999999992</v>
      </c>
      <c r="P66" s="7">
        <v>196</v>
      </c>
      <c r="Q66" s="7">
        <f t="shared" si="13"/>
        <v>1739.2647999999999</v>
      </c>
      <c r="R66" s="3"/>
      <c r="S66" s="3"/>
      <c r="T66" s="3" t="s">
        <v>17</v>
      </c>
      <c r="U66" s="3">
        <v>0.93640000000000001</v>
      </c>
      <c r="V66" s="7">
        <v>96.97</v>
      </c>
      <c r="W66" s="7">
        <f t="shared" si="14"/>
        <v>90.802707999999996</v>
      </c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 t="s">
        <v>102</v>
      </c>
      <c r="I67" s="3">
        <v>1.4029</v>
      </c>
      <c r="J67" s="7">
        <v>635</v>
      </c>
      <c r="K67" s="7">
        <f t="shared" si="12"/>
        <v>890.8415</v>
      </c>
      <c r="L67" s="3"/>
      <c r="M67" s="3"/>
      <c r="N67" s="3" t="s">
        <v>17</v>
      </c>
      <c r="O67" s="3">
        <v>24.256900000000002</v>
      </c>
      <c r="P67" s="7">
        <v>196</v>
      </c>
      <c r="Q67" s="7">
        <f t="shared" si="13"/>
        <v>4754.3524000000007</v>
      </c>
      <c r="R67" s="3"/>
      <c r="S67" s="3"/>
      <c r="T67" s="3" t="s">
        <v>45</v>
      </c>
      <c r="U67" s="3">
        <v>1.9320999999999999</v>
      </c>
      <c r="V67" s="7">
        <v>96.97</v>
      </c>
      <c r="W67" s="7">
        <f t="shared" si="14"/>
        <v>187.355737</v>
      </c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 t="s">
        <v>107</v>
      </c>
      <c r="I68" s="3">
        <v>6.5400999999999998</v>
      </c>
      <c r="J68" s="7">
        <v>621</v>
      </c>
      <c r="K68" s="7">
        <f t="shared" si="12"/>
        <v>4061.4020999999998</v>
      </c>
      <c r="L68" s="3"/>
      <c r="M68" s="3"/>
      <c r="N68" s="3" t="s">
        <v>107</v>
      </c>
      <c r="O68" s="3">
        <v>13.497299999999999</v>
      </c>
      <c r="P68" s="7">
        <v>196</v>
      </c>
      <c r="Q68" s="7">
        <f t="shared" si="13"/>
        <v>2645.4708000000001</v>
      </c>
      <c r="R68" s="3"/>
      <c r="S68" s="3"/>
      <c r="T68" s="3" t="s">
        <v>63</v>
      </c>
      <c r="U68" s="3">
        <v>3.8260999999999998</v>
      </c>
      <c r="V68" s="7">
        <v>96.97</v>
      </c>
      <c r="W68" s="7">
        <f t="shared" si="14"/>
        <v>371.01691699999998</v>
      </c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 t="s">
        <v>272</v>
      </c>
      <c r="I69" s="3">
        <v>0.84450000000000003</v>
      </c>
      <c r="J69" s="7">
        <v>469</v>
      </c>
      <c r="K69" s="7">
        <f t="shared" si="12"/>
        <v>396.07050000000004</v>
      </c>
      <c r="L69" s="3"/>
      <c r="M69" s="3"/>
      <c r="N69" s="3" t="s">
        <v>272</v>
      </c>
      <c r="O69" s="3">
        <v>6.8650000000000002</v>
      </c>
      <c r="P69" s="7">
        <v>196</v>
      </c>
      <c r="Q69" s="7">
        <f t="shared" si="13"/>
        <v>1345.54</v>
      </c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 t="s">
        <v>45</v>
      </c>
      <c r="I70" s="3">
        <v>0.2089</v>
      </c>
      <c r="J70" s="7">
        <v>524</v>
      </c>
      <c r="K70" s="7">
        <f t="shared" si="12"/>
        <v>109.4636</v>
      </c>
      <c r="L70" s="3"/>
      <c r="M70" s="3"/>
      <c r="N70" s="3" t="s">
        <v>45</v>
      </c>
      <c r="O70" s="3">
        <v>0.1245</v>
      </c>
      <c r="P70" s="7">
        <v>196</v>
      </c>
      <c r="Q70" s="7">
        <f t="shared" si="13"/>
        <v>24.402000000000001</v>
      </c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 t="s">
        <v>63</v>
      </c>
      <c r="I71" s="3">
        <v>1.0669999999999999</v>
      </c>
      <c r="J71" s="7">
        <v>386</v>
      </c>
      <c r="K71" s="7">
        <f t="shared" si="12"/>
        <v>411.86199999999997</v>
      </c>
      <c r="L71" s="3"/>
      <c r="M71" s="3"/>
      <c r="N71" s="3" t="s">
        <v>400</v>
      </c>
      <c r="O71" s="3">
        <v>0.49619999999999997</v>
      </c>
      <c r="P71" s="7">
        <v>196</v>
      </c>
      <c r="Q71" s="7">
        <f t="shared" si="13"/>
        <v>97.255200000000002</v>
      </c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 t="s">
        <v>400</v>
      </c>
      <c r="I72" s="3">
        <v>24.829899999999999</v>
      </c>
      <c r="J72" s="7">
        <v>773</v>
      </c>
      <c r="K72" s="7">
        <f t="shared" si="12"/>
        <v>19193.512699999999</v>
      </c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>
        <f>SUM(I63:I72)</f>
        <v>78.387800000000013</v>
      </c>
      <c r="J73" s="7"/>
      <c r="K73" s="7">
        <f>SUM(K63:K72)</f>
        <v>72398.834100000007</v>
      </c>
      <c r="L73" s="3"/>
      <c r="M73" s="3"/>
      <c r="N73" s="3"/>
      <c r="O73" s="3">
        <f>SUM(O63:O71)</f>
        <v>58.743299999999998</v>
      </c>
      <c r="P73" s="7"/>
      <c r="Q73" s="7">
        <f>SUM(Q63:Q71)</f>
        <v>11513.686800000001</v>
      </c>
      <c r="R73" s="3"/>
      <c r="S73" s="3"/>
      <c r="T73" s="3"/>
      <c r="U73" s="3">
        <f>SUM(U63:U68)</f>
        <v>8.8788999999999998</v>
      </c>
      <c r="V73" s="7"/>
      <c r="W73" s="7">
        <f>SUM(W63:W68)</f>
        <v>860.98693299999991</v>
      </c>
      <c r="X73" s="7"/>
      <c r="Y73" s="7">
        <f>K73+Q73+W73</f>
        <v>84773.507832999996</v>
      </c>
      <c r="Z73" s="12">
        <v>84800</v>
      </c>
      <c r="AA73" s="12">
        <v>82800</v>
      </c>
      <c r="AB73" s="12">
        <f>Z73-AA73</f>
        <v>2000</v>
      </c>
    </row>
    <row r="74" spans="1:28" x14ac:dyDescent="0.25">
      <c r="A74" s="29"/>
      <c r="B74" s="29"/>
      <c r="C74" s="29"/>
      <c r="D74" s="29"/>
      <c r="E74" s="33"/>
      <c r="F74" s="33"/>
      <c r="G74" s="29"/>
      <c r="H74" s="29"/>
      <c r="I74" s="29"/>
      <c r="J74" s="19"/>
      <c r="K74" s="19"/>
      <c r="L74" s="29"/>
      <c r="M74" s="29"/>
      <c r="N74" s="29"/>
      <c r="O74" s="29"/>
      <c r="P74" s="19"/>
      <c r="Q74" s="19"/>
      <c r="R74" s="29"/>
      <c r="S74" s="29"/>
      <c r="T74" s="29"/>
      <c r="U74" s="29"/>
      <c r="V74" s="19"/>
      <c r="W74" s="19"/>
      <c r="X74" s="19"/>
      <c r="Y74" s="19"/>
      <c r="Z74" s="33"/>
      <c r="AA74" s="33"/>
      <c r="AB74" s="33"/>
    </row>
    <row r="75" spans="1:28" x14ac:dyDescent="0.25">
      <c r="A75" s="3" t="s">
        <v>845</v>
      </c>
      <c r="B75" s="3" t="s">
        <v>846</v>
      </c>
      <c r="C75" s="3" t="s">
        <v>29</v>
      </c>
      <c r="D75" s="3">
        <v>160</v>
      </c>
      <c r="E75" s="12">
        <v>78100</v>
      </c>
      <c r="F75" s="12"/>
      <c r="G75" s="3">
        <v>76.750799999999998</v>
      </c>
      <c r="H75" s="3" t="s">
        <v>93</v>
      </c>
      <c r="I75" s="3">
        <v>0.24249999999999999</v>
      </c>
      <c r="J75" s="7">
        <v>1201</v>
      </c>
      <c r="K75" s="7">
        <f>I75*J75</f>
        <v>291.24250000000001</v>
      </c>
      <c r="L75" s="3"/>
      <c r="M75" s="3">
        <v>69.969899999999996</v>
      </c>
      <c r="N75" s="3" t="s">
        <v>100</v>
      </c>
      <c r="O75" s="3">
        <v>1.5734999999999999</v>
      </c>
      <c r="P75" s="7">
        <v>196</v>
      </c>
      <c r="Q75" s="7">
        <f>O75*P75</f>
        <v>308.40600000000001</v>
      </c>
      <c r="R75" s="3"/>
      <c r="S75" s="3">
        <v>13.279299999999999</v>
      </c>
      <c r="T75" s="3" t="s">
        <v>97</v>
      </c>
      <c r="U75" s="3">
        <v>7.7092999999999998</v>
      </c>
      <c r="V75" s="7">
        <v>96.97</v>
      </c>
      <c r="W75" s="7">
        <f>U75*V75</f>
        <v>747.57082100000002</v>
      </c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 t="s">
        <v>97</v>
      </c>
      <c r="I76" s="3">
        <v>9.7528000000000006</v>
      </c>
      <c r="J76" s="7">
        <v>897</v>
      </c>
      <c r="K76" s="7">
        <f t="shared" ref="K76:K84" si="15">I76*J76</f>
        <v>8748.2615999999998</v>
      </c>
      <c r="L76" s="3"/>
      <c r="M76" s="3"/>
      <c r="N76" s="3" t="s">
        <v>101</v>
      </c>
      <c r="O76" s="3">
        <v>6.8680000000000003</v>
      </c>
      <c r="P76" s="7">
        <v>196</v>
      </c>
      <c r="Q76" s="7">
        <f t="shared" ref="Q76:Q84" si="16">O76*P76</f>
        <v>1346.1280000000002</v>
      </c>
      <c r="R76" s="3"/>
      <c r="S76" s="3"/>
      <c r="T76" s="3" t="s">
        <v>101</v>
      </c>
      <c r="U76" s="3">
        <v>0.21290000000000001</v>
      </c>
      <c r="V76" s="7">
        <v>96.97</v>
      </c>
      <c r="W76" s="7">
        <f t="shared" ref="W76:W80" si="17">U76*V76</f>
        <v>20.644912999999999</v>
      </c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 t="s">
        <v>100</v>
      </c>
      <c r="I77" s="3">
        <v>11.6236</v>
      </c>
      <c r="J77" s="7">
        <v>1159</v>
      </c>
      <c r="K77" s="7">
        <f t="shared" si="15"/>
        <v>13471.752399999999</v>
      </c>
      <c r="L77" s="3"/>
      <c r="M77" s="3"/>
      <c r="N77" s="3" t="s">
        <v>106</v>
      </c>
      <c r="O77" s="3">
        <v>7.9096000000000002</v>
      </c>
      <c r="P77" s="7">
        <v>196</v>
      </c>
      <c r="Q77" s="7">
        <f t="shared" si="16"/>
        <v>1550.2816</v>
      </c>
      <c r="R77" s="3"/>
      <c r="S77" s="3"/>
      <c r="T77" s="3" t="s">
        <v>107</v>
      </c>
      <c r="U77" s="3">
        <v>0.1772</v>
      </c>
      <c r="V77" s="7">
        <v>96.97</v>
      </c>
      <c r="W77" s="7">
        <f t="shared" si="17"/>
        <v>17.183084000000001</v>
      </c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 t="s">
        <v>101</v>
      </c>
      <c r="I78" s="3">
        <v>27.463799999999999</v>
      </c>
      <c r="J78" s="7">
        <v>856</v>
      </c>
      <c r="K78" s="7">
        <f t="shared" si="15"/>
        <v>23509.0128</v>
      </c>
      <c r="L78" s="3"/>
      <c r="M78" s="3"/>
      <c r="N78" s="3" t="s">
        <v>16</v>
      </c>
      <c r="O78" s="3">
        <v>2.3180999999999998</v>
      </c>
      <c r="P78" s="7">
        <v>196</v>
      </c>
      <c r="Q78" s="7">
        <f t="shared" si="16"/>
        <v>454.34759999999994</v>
      </c>
      <c r="R78" s="3"/>
      <c r="S78" s="3"/>
      <c r="T78" s="3" t="s">
        <v>272</v>
      </c>
      <c r="U78" s="3">
        <v>0.755</v>
      </c>
      <c r="V78" s="7">
        <v>96.97</v>
      </c>
      <c r="W78" s="7">
        <f t="shared" si="17"/>
        <v>73.212350000000001</v>
      </c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 t="s">
        <v>410</v>
      </c>
      <c r="I79" s="3">
        <v>0.42099999999999999</v>
      </c>
      <c r="J79" s="7">
        <v>455</v>
      </c>
      <c r="K79" s="7">
        <f t="shared" si="15"/>
        <v>191.55500000000001</v>
      </c>
      <c r="L79" s="3"/>
      <c r="M79" s="3"/>
      <c r="N79" s="3" t="s">
        <v>17</v>
      </c>
      <c r="O79" s="3">
        <v>0.1946</v>
      </c>
      <c r="P79" s="7">
        <v>196</v>
      </c>
      <c r="Q79" s="7">
        <f t="shared" si="16"/>
        <v>38.141599999999997</v>
      </c>
      <c r="R79" s="3"/>
      <c r="S79" s="3"/>
      <c r="T79" s="3" t="s">
        <v>59</v>
      </c>
      <c r="U79" s="3">
        <v>0.33179999999999998</v>
      </c>
      <c r="V79" s="7">
        <v>96.97</v>
      </c>
      <c r="W79" s="7">
        <f t="shared" si="17"/>
        <v>32.174645999999996</v>
      </c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 t="s">
        <v>106</v>
      </c>
      <c r="I80" s="3">
        <v>0.48170000000000002</v>
      </c>
      <c r="J80" s="7">
        <v>704</v>
      </c>
      <c r="K80" s="7">
        <f t="shared" si="15"/>
        <v>339.11680000000001</v>
      </c>
      <c r="L80" s="3"/>
      <c r="M80" s="3"/>
      <c r="N80" s="3" t="s">
        <v>107</v>
      </c>
      <c r="O80" s="3">
        <v>3.0347</v>
      </c>
      <c r="P80" s="7">
        <v>196</v>
      </c>
      <c r="Q80" s="7">
        <f t="shared" si="16"/>
        <v>594.80119999999999</v>
      </c>
      <c r="R80" s="3"/>
      <c r="S80" s="3"/>
      <c r="T80" s="3" t="s">
        <v>49</v>
      </c>
      <c r="U80" s="3">
        <v>4.0930999999999997</v>
      </c>
      <c r="V80" s="7">
        <v>96.97</v>
      </c>
      <c r="W80" s="7">
        <f t="shared" si="17"/>
        <v>396.90790699999997</v>
      </c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 t="s">
        <v>107</v>
      </c>
      <c r="I81" s="3">
        <v>1.4956</v>
      </c>
      <c r="J81" s="7">
        <v>621</v>
      </c>
      <c r="K81" s="7">
        <f t="shared" si="15"/>
        <v>928.76760000000002</v>
      </c>
      <c r="L81" s="3"/>
      <c r="M81" s="3"/>
      <c r="N81" s="3" t="s">
        <v>272</v>
      </c>
      <c r="O81" s="3">
        <v>45.6053</v>
      </c>
      <c r="P81" s="7">
        <v>196</v>
      </c>
      <c r="Q81" s="7">
        <f t="shared" si="16"/>
        <v>8938.6388000000006</v>
      </c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 t="s">
        <v>272</v>
      </c>
      <c r="I82" s="3">
        <v>3.6021000000000001</v>
      </c>
      <c r="J82" s="7">
        <v>469</v>
      </c>
      <c r="K82" s="7">
        <f t="shared" si="15"/>
        <v>1689.3849</v>
      </c>
      <c r="L82" s="3"/>
      <c r="M82" s="3"/>
      <c r="N82" s="3" t="s">
        <v>32</v>
      </c>
      <c r="O82" s="3">
        <v>2.92E-2</v>
      </c>
      <c r="P82" s="7">
        <v>196</v>
      </c>
      <c r="Q82" s="7">
        <f t="shared" si="16"/>
        <v>5.7232000000000003</v>
      </c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 t="s">
        <v>32</v>
      </c>
      <c r="I83" s="3">
        <v>1.653</v>
      </c>
      <c r="J83" s="7">
        <v>1077</v>
      </c>
      <c r="K83" s="7">
        <f t="shared" si="15"/>
        <v>1780.2809999999999</v>
      </c>
      <c r="L83" s="3"/>
      <c r="M83" s="3"/>
      <c r="N83" s="3" t="s">
        <v>59</v>
      </c>
      <c r="O83" s="3">
        <v>2.2654000000000001</v>
      </c>
      <c r="P83" s="7">
        <v>196</v>
      </c>
      <c r="Q83" s="7">
        <f t="shared" si="16"/>
        <v>444.01840000000004</v>
      </c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 t="s">
        <v>59</v>
      </c>
      <c r="I84" s="3">
        <v>20.014700000000001</v>
      </c>
      <c r="J84" s="7">
        <v>718</v>
      </c>
      <c r="K84" s="7">
        <f t="shared" si="15"/>
        <v>14370.554600000001</v>
      </c>
      <c r="L84" s="3"/>
      <c r="M84" s="3"/>
      <c r="N84" s="3" t="s">
        <v>49</v>
      </c>
      <c r="O84" s="3">
        <v>0.17150000000000001</v>
      </c>
      <c r="P84" s="7">
        <v>196</v>
      </c>
      <c r="Q84" s="7">
        <f t="shared" si="16"/>
        <v>33.614000000000004</v>
      </c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>
        <f>SUM(I75:I84)</f>
        <v>76.750799999999998</v>
      </c>
      <c r="J85" s="7"/>
      <c r="K85" s="7">
        <f>SUM(K75:K84)</f>
        <v>65319.929200000006</v>
      </c>
      <c r="L85" s="3"/>
      <c r="M85" s="3"/>
      <c r="N85" s="3"/>
      <c r="O85" s="3">
        <f>SUM(O75:O84)</f>
        <v>69.969899999999996</v>
      </c>
      <c r="P85" s="7"/>
      <c r="Q85" s="7">
        <f>SUM(Q75:Q84)</f>
        <v>13714.100400000001</v>
      </c>
      <c r="R85" s="3"/>
      <c r="S85" s="3"/>
      <c r="T85" s="3"/>
      <c r="U85" s="3">
        <f>SUM(U75:U80)</f>
        <v>13.279299999999999</v>
      </c>
      <c r="V85" s="7"/>
      <c r="W85" s="7">
        <f>SUM(W75:W80)</f>
        <v>1287.6937210000001</v>
      </c>
      <c r="X85" s="7"/>
      <c r="Y85" s="7">
        <f>K85+Q85+W85</f>
        <v>80321.723321000012</v>
      </c>
      <c r="Z85" s="12">
        <v>80300</v>
      </c>
      <c r="AA85" s="12">
        <v>78100</v>
      </c>
      <c r="AB85" s="12">
        <f>Z85-AA85</f>
        <v>2200</v>
      </c>
    </row>
    <row r="86" spans="1:28" x14ac:dyDescent="0.25">
      <c r="A86" s="29"/>
      <c r="B86" s="29"/>
      <c r="C86" s="29"/>
      <c r="D86" s="29"/>
      <c r="E86" s="33"/>
      <c r="F86" s="33"/>
      <c r="G86" s="29"/>
      <c r="H86" s="29"/>
      <c r="I86" s="29"/>
      <c r="J86" s="19"/>
      <c r="K86" s="19"/>
      <c r="L86" s="29"/>
      <c r="M86" s="29"/>
      <c r="N86" s="29"/>
      <c r="O86" s="29"/>
      <c r="P86" s="19"/>
      <c r="Q86" s="19"/>
      <c r="R86" s="29"/>
      <c r="S86" s="29"/>
      <c r="T86" s="29"/>
      <c r="U86" s="29"/>
      <c r="V86" s="19"/>
      <c r="W86" s="19"/>
      <c r="X86" s="19"/>
      <c r="Y86" s="19"/>
      <c r="Z86" s="33"/>
      <c r="AA86" s="33"/>
      <c r="AB86" s="33"/>
    </row>
    <row r="87" spans="1:28" x14ac:dyDescent="0.25">
      <c r="A87" s="3" t="s">
        <v>847</v>
      </c>
      <c r="B87" s="3" t="s">
        <v>848</v>
      </c>
      <c r="C87" s="3" t="s">
        <v>29</v>
      </c>
      <c r="D87" s="3">
        <v>153.49</v>
      </c>
      <c r="E87" s="12">
        <v>110300</v>
      </c>
      <c r="F87" s="12"/>
      <c r="G87" s="3">
        <v>104.6545</v>
      </c>
      <c r="H87" s="3" t="s">
        <v>18</v>
      </c>
      <c r="I87" s="3">
        <v>0.1016</v>
      </c>
      <c r="J87" s="7">
        <v>1201</v>
      </c>
      <c r="K87" s="7">
        <f>I87*J87</f>
        <v>122.02159999999999</v>
      </c>
      <c r="L87" s="3"/>
      <c r="M87" s="3">
        <v>0.6825</v>
      </c>
      <c r="N87" s="3" t="s">
        <v>161</v>
      </c>
      <c r="O87" s="3">
        <v>0.2266</v>
      </c>
      <c r="P87" s="7">
        <v>196</v>
      </c>
      <c r="Q87" s="7">
        <f>O87*P87</f>
        <v>44.413600000000002</v>
      </c>
      <c r="R87" s="3"/>
      <c r="S87" s="3">
        <v>48.152999999999999</v>
      </c>
      <c r="T87" s="3" t="s">
        <v>18</v>
      </c>
      <c r="U87" s="3">
        <v>0.104</v>
      </c>
      <c r="V87" s="7">
        <v>96.97</v>
      </c>
      <c r="W87" s="7">
        <f>U87*V87</f>
        <v>10.08488</v>
      </c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 t="s">
        <v>106</v>
      </c>
      <c r="I88" s="3">
        <v>0.70479999999999998</v>
      </c>
      <c r="J88" s="7">
        <v>704</v>
      </c>
      <c r="K88" s="7">
        <f t="shared" ref="K88:K97" si="18">I88*J88</f>
        <v>496.17919999999998</v>
      </c>
      <c r="L88" s="3"/>
      <c r="M88" s="3"/>
      <c r="N88" s="3" t="s">
        <v>32</v>
      </c>
      <c r="O88" s="3">
        <v>0.45590000000000003</v>
      </c>
      <c r="P88" s="7">
        <v>196</v>
      </c>
      <c r="Q88" s="7">
        <f>O88*P88</f>
        <v>89.356400000000008</v>
      </c>
      <c r="R88" s="3"/>
      <c r="S88" s="3"/>
      <c r="T88" s="3" t="s">
        <v>106</v>
      </c>
      <c r="U88" s="3">
        <v>14.0061</v>
      </c>
      <c r="V88" s="7">
        <v>96.97</v>
      </c>
      <c r="W88" s="7">
        <f t="shared" ref="W88:W96" si="19">U88*V88</f>
        <v>1358.171517</v>
      </c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 t="s">
        <v>161</v>
      </c>
      <c r="I89" s="3">
        <v>18.4025</v>
      </c>
      <c r="J89" s="7">
        <v>1228</v>
      </c>
      <c r="K89" s="7">
        <f t="shared" si="18"/>
        <v>22598.27</v>
      </c>
      <c r="L89" s="3"/>
      <c r="M89" s="3"/>
      <c r="N89" s="3"/>
      <c r="O89" s="3"/>
      <c r="P89" s="7"/>
      <c r="Q89" s="7"/>
      <c r="R89" s="3"/>
      <c r="S89" s="3"/>
      <c r="T89" s="3" t="s">
        <v>161</v>
      </c>
      <c r="U89" s="3">
        <v>0.51229999999999998</v>
      </c>
      <c r="V89" s="7">
        <v>96.97</v>
      </c>
      <c r="W89" s="7">
        <f t="shared" si="19"/>
        <v>49.677730999999994</v>
      </c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 t="s">
        <v>16</v>
      </c>
      <c r="I90" s="3">
        <v>23.0382</v>
      </c>
      <c r="J90" s="7">
        <v>1118</v>
      </c>
      <c r="K90" s="7">
        <f t="shared" si="18"/>
        <v>25756.707600000002</v>
      </c>
      <c r="L90" s="3"/>
      <c r="M90" s="3"/>
      <c r="N90" s="3"/>
      <c r="O90" s="3"/>
      <c r="P90" s="7"/>
      <c r="Q90" s="7"/>
      <c r="R90" s="3"/>
      <c r="S90" s="3"/>
      <c r="T90" s="3" t="s">
        <v>16</v>
      </c>
      <c r="U90" s="3">
        <v>1.3478000000000001</v>
      </c>
      <c r="V90" s="7">
        <v>96.97</v>
      </c>
      <c r="W90" s="7">
        <f t="shared" si="19"/>
        <v>130.69616600000001</v>
      </c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 t="s">
        <v>17</v>
      </c>
      <c r="I91" s="3">
        <v>15.3348</v>
      </c>
      <c r="J91" s="7">
        <v>842</v>
      </c>
      <c r="K91" s="7">
        <f t="shared" si="18"/>
        <v>12911.901599999999</v>
      </c>
      <c r="L91" s="3"/>
      <c r="M91" s="3"/>
      <c r="N91" s="3"/>
      <c r="O91" s="3"/>
      <c r="P91" s="7"/>
      <c r="Q91" s="7"/>
      <c r="R91" s="3"/>
      <c r="S91" s="3"/>
      <c r="T91" s="3" t="s">
        <v>17</v>
      </c>
      <c r="U91" s="3">
        <v>6.3956999999999997</v>
      </c>
      <c r="V91" s="7">
        <v>96.97</v>
      </c>
      <c r="W91" s="7">
        <f t="shared" si="19"/>
        <v>620.19102899999996</v>
      </c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 t="s">
        <v>107</v>
      </c>
      <c r="I92" s="3">
        <v>6.1182999999999996</v>
      </c>
      <c r="J92" s="7">
        <v>621</v>
      </c>
      <c r="K92" s="7">
        <f t="shared" si="18"/>
        <v>3799.4642999999996</v>
      </c>
      <c r="L92" s="3"/>
      <c r="M92" s="3"/>
      <c r="N92" s="3"/>
      <c r="O92" s="3"/>
      <c r="P92" s="7"/>
      <c r="Q92" s="7"/>
      <c r="R92" s="3"/>
      <c r="S92" s="3"/>
      <c r="T92" s="3" t="s">
        <v>115</v>
      </c>
      <c r="U92" s="3">
        <v>0.50329999999999997</v>
      </c>
      <c r="V92" s="7">
        <v>96.97</v>
      </c>
      <c r="W92" s="7">
        <f t="shared" si="19"/>
        <v>48.805000999999997</v>
      </c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 t="s">
        <v>272</v>
      </c>
      <c r="I93" s="3">
        <v>1.0464</v>
      </c>
      <c r="J93" s="7">
        <v>469</v>
      </c>
      <c r="K93" s="7">
        <f t="shared" si="18"/>
        <v>490.76159999999999</v>
      </c>
      <c r="L93" s="3"/>
      <c r="M93" s="3"/>
      <c r="N93" s="3"/>
      <c r="O93" s="3"/>
      <c r="P93" s="7"/>
      <c r="Q93" s="7"/>
      <c r="R93" s="3"/>
      <c r="S93" s="3"/>
      <c r="T93" s="3" t="s">
        <v>356</v>
      </c>
      <c r="U93" s="3">
        <v>3.5505</v>
      </c>
      <c r="V93" s="7">
        <v>96.97</v>
      </c>
      <c r="W93" s="7">
        <f t="shared" si="19"/>
        <v>344.29198500000001</v>
      </c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 t="s">
        <v>115</v>
      </c>
      <c r="I94" s="3">
        <v>5.0273000000000003</v>
      </c>
      <c r="J94" s="7">
        <v>980</v>
      </c>
      <c r="K94" s="7">
        <f t="shared" si="18"/>
        <v>4926.7539999999999</v>
      </c>
      <c r="L94" s="3"/>
      <c r="M94" s="3"/>
      <c r="N94" s="3"/>
      <c r="O94" s="3"/>
      <c r="P94" s="7"/>
      <c r="Q94" s="7"/>
      <c r="R94" s="3"/>
      <c r="S94" s="3"/>
      <c r="T94" s="3" t="s">
        <v>32</v>
      </c>
      <c r="U94" s="3">
        <v>0.1646</v>
      </c>
      <c r="V94" s="7">
        <v>96.97</v>
      </c>
      <c r="W94" s="7">
        <f t="shared" si="19"/>
        <v>15.961262</v>
      </c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 t="s">
        <v>356</v>
      </c>
      <c r="I95" s="3">
        <v>34.2821</v>
      </c>
      <c r="J95" s="7">
        <v>1118</v>
      </c>
      <c r="K95" s="7">
        <f t="shared" si="18"/>
        <v>38327.387799999997</v>
      </c>
      <c r="L95" s="3"/>
      <c r="M95" s="3"/>
      <c r="N95" s="3"/>
      <c r="O95" s="3"/>
      <c r="P95" s="7"/>
      <c r="Q95" s="7"/>
      <c r="R95" s="3"/>
      <c r="S95" s="3"/>
      <c r="T95" s="3" t="s">
        <v>33</v>
      </c>
      <c r="U95" s="3">
        <v>0.90069999999999995</v>
      </c>
      <c r="V95" s="7">
        <v>96.97</v>
      </c>
      <c r="W95" s="7">
        <f t="shared" si="19"/>
        <v>87.340878999999987</v>
      </c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 t="s">
        <v>33</v>
      </c>
      <c r="I96" s="3">
        <v>0.54730000000000001</v>
      </c>
      <c r="J96" s="7">
        <v>994</v>
      </c>
      <c r="K96" s="7">
        <f t="shared" si="18"/>
        <v>544.01620000000003</v>
      </c>
      <c r="L96" s="3"/>
      <c r="M96" s="3"/>
      <c r="N96" s="3"/>
      <c r="O96" s="3"/>
      <c r="P96" s="7"/>
      <c r="Q96" s="7"/>
      <c r="R96" s="3"/>
      <c r="S96" s="3"/>
      <c r="T96" s="3" t="s">
        <v>49</v>
      </c>
      <c r="U96" s="3">
        <v>20.667999999999999</v>
      </c>
      <c r="V96" s="7">
        <v>96.97</v>
      </c>
      <c r="W96" s="7">
        <f t="shared" si="19"/>
        <v>2004.1759599999998</v>
      </c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 t="s">
        <v>49</v>
      </c>
      <c r="I97" s="3">
        <v>5.1200000000000002E-2</v>
      </c>
      <c r="J97" s="7">
        <v>138</v>
      </c>
      <c r="K97" s="7">
        <f t="shared" si="18"/>
        <v>7.0656000000000008</v>
      </c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>
        <f>SUM(I87:I97)</f>
        <v>104.6545</v>
      </c>
      <c r="J98" s="7"/>
      <c r="K98" s="7">
        <f>SUM(K87:K97)</f>
        <v>109980.5295</v>
      </c>
      <c r="L98" s="3"/>
      <c r="M98" s="3"/>
      <c r="N98" s="3"/>
      <c r="O98" s="3">
        <f>O87+O88</f>
        <v>0.6825</v>
      </c>
      <c r="P98" s="7"/>
      <c r="Q98" s="7">
        <f>Q87+Q88</f>
        <v>133.77000000000001</v>
      </c>
      <c r="R98" s="3"/>
      <c r="S98" s="3"/>
      <c r="T98" s="3"/>
      <c r="U98" s="3">
        <f>SUM(U87:U96)</f>
        <v>48.152999999999992</v>
      </c>
      <c r="V98" s="7"/>
      <c r="W98" s="7">
        <f>SUM(W87:W96)</f>
        <v>4669.3964099999994</v>
      </c>
      <c r="X98" s="7"/>
      <c r="Y98" s="7">
        <f>K98+Q98+W98</f>
        <v>114783.69591000001</v>
      </c>
      <c r="Z98" s="12">
        <v>114800</v>
      </c>
      <c r="AA98" s="12">
        <v>110300</v>
      </c>
      <c r="AB98" s="12">
        <f>Z98-AA98</f>
        <v>4500</v>
      </c>
    </row>
    <row r="99" spans="1:28" x14ac:dyDescent="0.25">
      <c r="A99" s="29"/>
      <c r="B99" s="29"/>
      <c r="C99" s="29"/>
      <c r="D99" s="29"/>
      <c r="E99" s="33"/>
      <c r="F99" s="33"/>
      <c r="G99" s="29"/>
      <c r="H99" s="29"/>
      <c r="I99" s="29"/>
      <c r="J99" s="19"/>
      <c r="K99" s="19"/>
      <c r="L99" s="29"/>
      <c r="M99" s="29"/>
      <c r="N99" s="29"/>
      <c r="O99" s="29"/>
      <c r="P99" s="19"/>
      <c r="Q99" s="19"/>
      <c r="R99" s="29"/>
      <c r="S99" s="29"/>
      <c r="T99" s="29"/>
      <c r="U99" s="29"/>
      <c r="V99" s="19"/>
      <c r="W99" s="19"/>
      <c r="X99" s="19"/>
      <c r="Y99" s="19"/>
      <c r="Z99" s="33"/>
      <c r="AA99" s="33"/>
      <c r="AB99" s="33"/>
    </row>
    <row r="100" spans="1:28" x14ac:dyDescent="0.25">
      <c r="A100" s="3" t="s">
        <v>849</v>
      </c>
      <c r="B100" s="3" t="s">
        <v>850</v>
      </c>
      <c r="C100" s="3" t="s">
        <v>29</v>
      </c>
      <c r="D100" s="3">
        <v>160</v>
      </c>
      <c r="E100" s="12">
        <v>106000</v>
      </c>
      <c r="F100" s="12"/>
      <c r="G100" s="3">
        <v>97.129599999999996</v>
      </c>
      <c r="H100" s="3" t="s">
        <v>100</v>
      </c>
      <c r="I100" s="3">
        <v>0.1709</v>
      </c>
      <c r="J100" s="7">
        <v>1159</v>
      </c>
      <c r="K100" s="7">
        <f>I100*J100</f>
        <v>198.07309999999998</v>
      </c>
      <c r="L100" s="3"/>
      <c r="M100" s="3"/>
      <c r="N100" s="3"/>
      <c r="O100" s="3"/>
      <c r="P100" s="7"/>
      <c r="Q100" s="7"/>
      <c r="R100" s="3"/>
      <c r="S100" s="3">
        <v>62.870399999999997</v>
      </c>
      <c r="T100" s="3" t="s">
        <v>18</v>
      </c>
      <c r="U100" s="3">
        <v>10.6196</v>
      </c>
      <c r="V100" s="7">
        <v>96.97</v>
      </c>
      <c r="W100" s="7">
        <f>U100*V100</f>
        <v>1029.782612</v>
      </c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 t="s">
        <v>18</v>
      </c>
      <c r="I101" s="3">
        <v>55.6053</v>
      </c>
      <c r="J101" s="7">
        <v>1201</v>
      </c>
      <c r="K101" s="7">
        <f t="shared" ref="K101:K111" si="20">I101*J101</f>
        <v>66781.965299999996</v>
      </c>
      <c r="L101" s="3"/>
      <c r="M101" s="3"/>
      <c r="N101" s="3"/>
      <c r="O101" s="3"/>
      <c r="P101" s="7"/>
      <c r="Q101" s="7"/>
      <c r="R101" s="3"/>
      <c r="S101" s="3"/>
      <c r="T101" s="3" t="s">
        <v>16</v>
      </c>
      <c r="U101" s="3">
        <v>1.1366000000000001</v>
      </c>
      <c r="V101" s="7">
        <v>96.97</v>
      </c>
      <c r="W101" s="7">
        <f t="shared" ref="W101:W109" si="21">U101*V101</f>
        <v>110.21610200000001</v>
      </c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 t="s">
        <v>161</v>
      </c>
      <c r="I102" s="3">
        <v>0.2167</v>
      </c>
      <c r="J102" s="7">
        <v>1228</v>
      </c>
      <c r="K102" s="7">
        <f t="shared" si="20"/>
        <v>266.10759999999999</v>
      </c>
      <c r="L102" s="3"/>
      <c r="M102" s="3"/>
      <c r="N102" s="3"/>
      <c r="O102" s="3"/>
      <c r="P102" s="7"/>
      <c r="Q102" s="7"/>
      <c r="R102" s="3"/>
      <c r="S102" s="3"/>
      <c r="T102" s="3" t="s">
        <v>17</v>
      </c>
      <c r="U102" s="3">
        <v>6.4917999999999996</v>
      </c>
      <c r="V102" s="7">
        <v>96.97</v>
      </c>
      <c r="W102" s="7">
        <f t="shared" si="21"/>
        <v>629.50984599999992</v>
      </c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 t="s">
        <v>16</v>
      </c>
      <c r="I103" s="3">
        <v>2.7989000000000002</v>
      </c>
      <c r="J103" s="7">
        <v>1118</v>
      </c>
      <c r="K103" s="7">
        <f t="shared" si="20"/>
        <v>3129.1702</v>
      </c>
      <c r="L103" s="3"/>
      <c r="M103" s="3"/>
      <c r="N103" s="3"/>
      <c r="O103" s="3"/>
      <c r="P103" s="7"/>
      <c r="Q103" s="7"/>
      <c r="R103" s="3"/>
      <c r="S103" s="3"/>
      <c r="T103" s="3" t="s">
        <v>115</v>
      </c>
      <c r="U103" s="3">
        <v>7.9165999999999999</v>
      </c>
      <c r="V103" s="7">
        <v>96.97</v>
      </c>
      <c r="W103" s="7">
        <f t="shared" si="21"/>
        <v>767.67270199999996</v>
      </c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 t="s">
        <v>17</v>
      </c>
      <c r="I104" s="3">
        <v>4.3216000000000001</v>
      </c>
      <c r="J104" s="7">
        <v>842</v>
      </c>
      <c r="K104" s="7">
        <f t="shared" si="20"/>
        <v>3638.7872000000002</v>
      </c>
      <c r="L104" s="3"/>
      <c r="M104" s="3"/>
      <c r="N104" s="3"/>
      <c r="O104" s="3"/>
      <c r="P104" s="7"/>
      <c r="Q104" s="7"/>
      <c r="R104" s="3"/>
      <c r="S104" s="3"/>
      <c r="T104" s="3" t="s">
        <v>45</v>
      </c>
      <c r="U104" s="3">
        <v>13.7249</v>
      </c>
      <c r="V104" s="7">
        <v>96.97</v>
      </c>
      <c r="W104" s="7">
        <f t="shared" si="21"/>
        <v>1330.9035529999999</v>
      </c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 t="s">
        <v>107</v>
      </c>
      <c r="I105" s="3">
        <v>4.2068000000000003</v>
      </c>
      <c r="J105" s="7">
        <v>621</v>
      </c>
      <c r="K105" s="7">
        <f t="shared" si="20"/>
        <v>2612.4228000000003</v>
      </c>
      <c r="L105" s="3"/>
      <c r="M105" s="3"/>
      <c r="N105" s="3"/>
      <c r="O105" s="3"/>
      <c r="P105" s="7"/>
      <c r="Q105" s="7"/>
      <c r="R105" s="3"/>
      <c r="S105" s="3"/>
      <c r="T105" s="3" t="s">
        <v>33</v>
      </c>
      <c r="U105" s="3">
        <v>2.6160000000000001</v>
      </c>
      <c r="V105" s="7">
        <v>96.97</v>
      </c>
      <c r="W105" s="7">
        <f t="shared" si="21"/>
        <v>253.67352</v>
      </c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 t="s">
        <v>115</v>
      </c>
      <c r="I106" s="3">
        <v>14.824400000000001</v>
      </c>
      <c r="J106" s="7">
        <v>980</v>
      </c>
      <c r="K106" s="7">
        <f t="shared" si="20"/>
        <v>14527.912</v>
      </c>
      <c r="L106" s="3"/>
      <c r="M106" s="3"/>
      <c r="N106" s="3"/>
      <c r="O106" s="3"/>
      <c r="P106" s="7"/>
      <c r="Q106" s="7"/>
      <c r="R106" s="3"/>
      <c r="S106" s="3"/>
      <c r="T106" s="3" t="s">
        <v>86</v>
      </c>
      <c r="U106" s="3">
        <v>2.5727000000000002</v>
      </c>
      <c r="V106" s="7">
        <v>96.97</v>
      </c>
      <c r="W106" s="7">
        <f t="shared" si="21"/>
        <v>249.47471900000002</v>
      </c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 t="s">
        <v>356</v>
      </c>
      <c r="I107" s="3">
        <v>4.07E-2</v>
      </c>
      <c r="J107" s="7">
        <v>1118</v>
      </c>
      <c r="K107" s="7">
        <f t="shared" si="20"/>
        <v>45.502600000000001</v>
      </c>
      <c r="L107" s="3"/>
      <c r="M107" s="3"/>
      <c r="N107" s="3"/>
      <c r="O107" s="3"/>
      <c r="P107" s="7"/>
      <c r="Q107" s="7"/>
      <c r="R107" s="3"/>
      <c r="S107" s="3"/>
      <c r="T107" s="3" t="s">
        <v>34</v>
      </c>
      <c r="U107" s="3">
        <v>9.2843999999999998</v>
      </c>
      <c r="V107" s="7">
        <v>96.97</v>
      </c>
      <c r="W107" s="7">
        <f t="shared" si="21"/>
        <v>900.308268</v>
      </c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 t="s">
        <v>45</v>
      </c>
      <c r="I108" s="3">
        <v>3.5076999999999998</v>
      </c>
      <c r="J108" s="7">
        <v>524</v>
      </c>
      <c r="K108" s="7">
        <f t="shared" si="20"/>
        <v>1838.0347999999999</v>
      </c>
      <c r="L108" s="3"/>
      <c r="M108" s="3"/>
      <c r="N108" s="3"/>
      <c r="O108" s="3"/>
      <c r="P108" s="7"/>
      <c r="Q108" s="7"/>
      <c r="R108" s="3"/>
      <c r="S108" s="3"/>
      <c r="T108" s="3" t="s">
        <v>851</v>
      </c>
      <c r="U108" s="3">
        <v>7.8315000000000001</v>
      </c>
      <c r="V108" s="7">
        <v>96.97</v>
      </c>
      <c r="W108" s="7">
        <f t="shared" si="21"/>
        <v>759.42055500000004</v>
      </c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 t="s">
        <v>33</v>
      </c>
      <c r="I109" s="3">
        <v>6.1557000000000004</v>
      </c>
      <c r="J109" s="7">
        <v>994</v>
      </c>
      <c r="K109" s="7">
        <f t="shared" si="20"/>
        <v>6118.7658000000001</v>
      </c>
      <c r="L109" s="3"/>
      <c r="M109" s="3"/>
      <c r="N109" s="3"/>
      <c r="O109" s="3"/>
      <c r="P109" s="7"/>
      <c r="Q109" s="7"/>
      <c r="R109" s="3"/>
      <c r="S109" s="3" t="s">
        <v>117</v>
      </c>
      <c r="T109" s="3" t="s">
        <v>271</v>
      </c>
      <c r="U109" s="3">
        <v>0.67630000000000001</v>
      </c>
      <c r="V109" s="7">
        <v>96.97</v>
      </c>
      <c r="W109" s="7">
        <f t="shared" si="21"/>
        <v>65.580810999999997</v>
      </c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 t="s">
        <v>34</v>
      </c>
      <c r="I110" s="3">
        <v>5.1901999999999999</v>
      </c>
      <c r="J110" s="7">
        <v>1201</v>
      </c>
      <c r="K110" s="7">
        <f t="shared" si="20"/>
        <v>6233.4301999999998</v>
      </c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 t="s">
        <v>400</v>
      </c>
      <c r="I111" s="3">
        <v>9.0700000000000003E-2</v>
      </c>
      <c r="J111" s="7">
        <v>773</v>
      </c>
      <c r="K111" s="7">
        <f t="shared" si="20"/>
        <v>70.111100000000008</v>
      </c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>
        <f>SUM(I100:I111)</f>
        <v>97.129600000000011</v>
      </c>
      <c r="J112" s="7"/>
      <c r="K112" s="7">
        <f>SUM(K100:K111)</f>
        <v>105460.28269999998</v>
      </c>
      <c r="L112" s="3"/>
      <c r="M112" s="3"/>
      <c r="N112" s="3"/>
      <c r="O112" s="3"/>
      <c r="P112" s="7"/>
      <c r="Q112" s="7"/>
      <c r="R112" s="3"/>
      <c r="S112" s="3"/>
      <c r="T112" s="3"/>
      <c r="U112" s="3">
        <f>SUM(U100:U109)</f>
        <v>62.870399999999989</v>
      </c>
      <c r="V112" s="7"/>
      <c r="W112" s="7">
        <f>SUM(W100:W109)</f>
        <v>6096.5426879999995</v>
      </c>
      <c r="X112" s="7"/>
      <c r="Y112" s="7">
        <f>K112+W112</f>
        <v>111556.82538799998</v>
      </c>
      <c r="Z112" s="12">
        <v>111600</v>
      </c>
      <c r="AA112" s="12">
        <v>106000</v>
      </c>
      <c r="AB112" s="12">
        <f>Z112-AA112</f>
        <v>5600</v>
      </c>
    </row>
    <row r="113" spans="1:28" x14ac:dyDescent="0.25">
      <c r="A113" s="29"/>
      <c r="B113" s="29"/>
      <c r="C113" s="29"/>
      <c r="D113" s="29"/>
      <c r="E113" s="33"/>
      <c r="F113" s="33"/>
      <c r="G113" s="29"/>
      <c r="H113" s="29"/>
      <c r="I113" s="29"/>
      <c r="J113" s="19"/>
      <c r="K113" s="19"/>
      <c r="L113" s="29"/>
      <c r="M113" s="29"/>
      <c r="N113" s="29"/>
      <c r="O113" s="29"/>
      <c r="P113" s="19"/>
      <c r="Q113" s="19"/>
      <c r="R113" s="29"/>
      <c r="S113" s="29"/>
      <c r="T113" s="29"/>
      <c r="U113" s="29"/>
      <c r="V113" s="19"/>
      <c r="W113" s="19"/>
      <c r="X113" s="19"/>
      <c r="Y113" s="19"/>
      <c r="Z113" s="33"/>
      <c r="AA113" s="33"/>
      <c r="AB113" s="33"/>
    </row>
    <row r="114" spans="1:28" x14ac:dyDescent="0.25">
      <c r="A114" s="3" t="s">
        <v>852</v>
      </c>
      <c r="B114" s="3" t="s">
        <v>853</v>
      </c>
      <c r="C114" s="3" t="s">
        <v>29</v>
      </c>
      <c r="D114" s="3">
        <v>155.97999999999999</v>
      </c>
      <c r="E114" s="12">
        <v>130200</v>
      </c>
      <c r="F114" s="12"/>
      <c r="G114" s="3">
        <v>145.98410000000001</v>
      </c>
      <c r="H114" s="3" t="s">
        <v>93</v>
      </c>
      <c r="I114" s="3">
        <v>5.1180000000000003</v>
      </c>
      <c r="J114" s="7">
        <v>1201</v>
      </c>
      <c r="K114" s="7">
        <f>I114*J114</f>
        <v>6146.7180000000008</v>
      </c>
      <c r="L114" s="3"/>
      <c r="M114" s="3"/>
      <c r="N114" s="3"/>
      <c r="O114" s="3"/>
      <c r="P114" s="7"/>
      <c r="Q114" s="7"/>
      <c r="R114" s="3"/>
      <c r="S114" s="3">
        <v>9.9959000000000007</v>
      </c>
      <c r="T114" s="3" t="s">
        <v>93</v>
      </c>
      <c r="U114" s="3">
        <v>1.0674999999999999</v>
      </c>
      <c r="V114" s="7">
        <v>96.97</v>
      </c>
      <c r="W114" s="7">
        <f>U114*V114</f>
        <v>103.515475</v>
      </c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 t="s">
        <v>97</v>
      </c>
      <c r="I115" s="3">
        <v>0.21640000000000001</v>
      </c>
      <c r="J115" s="7">
        <v>897</v>
      </c>
      <c r="K115" s="7">
        <f t="shared" ref="K115:K123" si="22">I115*J115</f>
        <v>194.11080000000001</v>
      </c>
      <c r="L115" s="3"/>
      <c r="M115" s="3"/>
      <c r="N115" s="3"/>
      <c r="O115" s="3"/>
      <c r="P115" s="7"/>
      <c r="Q115" s="7"/>
      <c r="R115" s="3"/>
      <c r="S115" s="3"/>
      <c r="T115" s="3" t="s">
        <v>810</v>
      </c>
      <c r="U115" s="3">
        <v>0.40239999999999998</v>
      </c>
      <c r="V115" s="7">
        <v>96.97</v>
      </c>
      <c r="W115" s="7">
        <f t="shared" ref="W115:W120" si="23">U115*V115</f>
        <v>39.020727999999998</v>
      </c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 t="s">
        <v>810</v>
      </c>
      <c r="I116" s="3">
        <v>6.6243999999999996</v>
      </c>
      <c r="J116" s="7">
        <v>1228</v>
      </c>
      <c r="K116" s="7">
        <f t="shared" si="22"/>
        <v>8134.7631999999994</v>
      </c>
      <c r="L116" s="3"/>
      <c r="M116" s="3"/>
      <c r="N116" s="3"/>
      <c r="O116" s="3"/>
      <c r="P116" s="7"/>
      <c r="Q116" s="7"/>
      <c r="R116" s="3"/>
      <c r="S116" s="3"/>
      <c r="T116" s="3" t="s">
        <v>100</v>
      </c>
      <c r="U116" s="3">
        <v>3.1602000000000001</v>
      </c>
      <c r="V116" s="7">
        <v>96.97</v>
      </c>
      <c r="W116" s="7">
        <f t="shared" si="23"/>
        <v>306.444594</v>
      </c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 t="s">
        <v>100</v>
      </c>
      <c r="I117" s="3">
        <v>31.8139</v>
      </c>
      <c r="J117" s="7">
        <v>1159</v>
      </c>
      <c r="K117" s="7">
        <f t="shared" si="22"/>
        <v>36872.310100000002</v>
      </c>
      <c r="L117" s="3"/>
      <c r="M117" s="3"/>
      <c r="N117" s="3"/>
      <c r="O117" s="3"/>
      <c r="P117" s="7"/>
      <c r="Q117" s="7"/>
      <c r="R117" s="3"/>
      <c r="S117" s="3"/>
      <c r="T117" s="3" t="s">
        <v>101</v>
      </c>
      <c r="U117" s="3">
        <v>3.3422000000000001</v>
      </c>
      <c r="V117" s="7">
        <v>96.97</v>
      </c>
      <c r="W117" s="7">
        <f t="shared" si="23"/>
        <v>324.09313400000002</v>
      </c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 t="s">
        <v>101</v>
      </c>
      <c r="I118" s="3">
        <v>75.968500000000006</v>
      </c>
      <c r="J118" s="7">
        <v>856</v>
      </c>
      <c r="K118" s="7">
        <f t="shared" si="22"/>
        <v>65029.036000000007</v>
      </c>
      <c r="L118" s="3"/>
      <c r="M118" s="3"/>
      <c r="N118" s="3"/>
      <c r="O118" s="3"/>
      <c r="P118" s="7"/>
      <c r="Q118" s="7"/>
      <c r="R118" s="3"/>
      <c r="S118" s="3"/>
      <c r="T118" s="3" t="s">
        <v>102</v>
      </c>
      <c r="U118" s="3">
        <v>0.69750000000000001</v>
      </c>
      <c r="V118" s="7">
        <v>96.97</v>
      </c>
      <c r="W118" s="7">
        <f t="shared" si="23"/>
        <v>67.636574999999993</v>
      </c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 t="s">
        <v>102</v>
      </c>
      <c r="I119" s="3">
        <v>11.9223</v>
      </c>
      <c r="J119" s="7">
        <v>635</v>
      </c>
      <c r="K119" s="7">
        <f t="shared" si="22"/>
        <v>7570.6605</v>
      </c>
      <c r="L119" s="3"/>
      <c r="M119" s="3"/>
      <c r="N119" s="3"/>
      <c r="O119" s="3"/>
      <c r="P119" s="7"/>
      <c r="Q119" s="7"/>
      <c r="R119" s="3"/>
      <c r="S119" s="3"/>
      <c r="T119" s="3" t="s">
        <v>107</v>
      </c>
      <c r="U119" s="3">
        <v>0.43049999999999999</v>
      </c>
      <c r="V119" s="7">
        <v>96.97</v>
      </c>
      <c r="W119" s="7">
        <f t="shared" si="23"/>
        <v>41.745584999999998</v>
      </c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 t="s">
        <v>16</v>
      </c>
      <c r="I120" s="3">
        <v>7.3999999999999996E-2</v>
      </c>
      <c r="J120" s="7">
        <v>1118</v>
      </c>
      <c r="K120" s="7">
        <f t="shared" si="22"/>
        <v>82.731999999999999</v>
      </c>
      <c r="L120" s="3"/>
      <c r="M120" s="3"/>
      <c r="N120" s="3"/>
      <c r="O120" s="3"/>
      <c r="P120" s="7"/>
      <c r="Q120" s="7"/>
      <c r="R120" s="3"/>
      <c r="S120" s="3"/>
      <c r="T120" s="3" t="s">
        <v>45</v>
      </c>
      <c r="U120" s="3">
        <v>0.89559999999999995</v>
      </c>
      <c r="V120" s="7">
        <v>96.97</v>
      </c>
      <c r="W120" s="7">
        <f t="shared" si="23"/>
        <v>86.84633199999999</v>
      </c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 t="s">
        <v>107</v>
      </c>
      <c r="I121" s="3">
        <v>4.7232000000000003</v>
      </c>
      <c r="J121" s="7">
        <v>621</v>
      </c>
      <c r="K121" s="7">
        <f t="shared" si="22"/>
        <v>2933.1072000000004</v>
      </c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 t="s">
        <v>272</v>
      </c>
      <c r="I122" s="3">
        <v>7.4798999999999998</v>
      </c>
      <c r="J122" s="7">
        <v>469</v>
      </c>
      <c r="K122" s="7">
        <f t="shared" si="22"/>
        <v>3508.0731000000001</v>
      </c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 t="s">
        <v>45</v>
      </c>
      <c r="I123" s="3">
        <v>2.0434999999999999</v>
      </c>
      <c r="J123" s="7">
        <v>524</v>
      </c>
      <c r="K123" s="7">
        <f t="shared" si="22"/>
        <v>1070.7939999999999</v>
      </c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>
        <f>SUM(I114:I123)</f>
        <v>145.98409999999998</v>
      </c>
      <c r="J124" s="7"/>
      <c r="K124" s="7">
        <f>SUM(K114:K123)</f>
        <v>131542.30490000002</v>
      </c>
      <c r="L124" s="3"/>
      <c r="M124" s="3"/>
      <c r="N124" s="3"/>
      <c r="O124" s="3"/>
      <c r="P124" s="7"/>
      <c r="Q124" s="7"/>
      <c r="R124" s="3"/>
      <c r="S124" s="3"/>
      <c r="T124" s="3"/>
      <c r="U124" s="3">
        <f>SUM(U114:U120)</f>
        <v>9.9959000000000007</v>
      </c>
      <c r="V124" s="7"/>
      <c r="W124" s="7">
        <f>SUM(W114:W120)</f>
        <v>969.30242299999998</v>
      </c>
      <c r="X124" s="7"/>
      <c r="Y124" s="7">
        <f>K124+W124</f>
        <v>132511.607323</v>
      </c>
      <c r="Z124" s="12">
        <v>132500</v>
      </c>
      <c r="AA124" s="12">
        <v>130200</v>
      </c>
      <c r="AB124" s="12">
        <f>Z124-AA124</f>
        <v>2300</v>
      </c>
    </row>
    <row r="125" spans="1:28" x14ac:dyDescent="0.25">
      <c r="A125" s="29"/>
      <c r="B125" s="29"/>
      <c r="C125" s="29"/>
      <c r="D125" s="29"/>
      <c r="E125" s="33"/>
      <c r="F125" s="33"/>
      <c r="G125" s="29"/>
      <c r="H125" s="29"/>
      <c r="I125" s="29"/>
      <c r="J125" s="19"/>
      <c r="K125" s="19"/>
      <c r="L125" s="29"/>
      <c r="M125" s="29"/>
      <c r="N125" s="29"/>
      <c r="O125" s="29"/>
      <c r="P125" s="19"/>
      <c r="Q125" s="19"/>
      <c r="R125" s="29"/>
      <c r="S125" s="29"/>
      <c r="T125" s="29"/>
      <c r="U125" s="29"/>
      <c r="V125" s="19"/>
      <c r="W125" s="19"/>
      <c r="X125" s="19"/>
      <c r="Y125" s="19"/>
      <c r="Z125" s="33"/>
      <c r="AA125" s="33"/>
      <c r="AB125" s="33"/>
    </row>
    <row r="126" spans="1:28" x14ac:dyDescent="0.25">
      <c r="A126" s="3" t="s">
        <v>854</v>
      </c>
      <c r="B126" s="3" t="s">
        <v>855</v>
      </c>
      <c r="C126" s="3" t="s">
        <v>29</v>
      </c>
      <c r="D126" s="3">
        <v>160</v>
      </c>
      <c r="E126" s="12">
        <v>137600</v>
      </c>
      <c r="F126" s="12"/>
      <c r="G126" s="3">
        <v>133.8193</v>
      </c>
      <c r="H126" s="3" t="s">
        <v>93</v>
      </c>
      <c r="I126" s="3">
        <v>8.0283999999999995</v>
      </c>
      <c r="J126" s="7">
        <v>1201</v>
      </c>
      <c r="K126" s="7">
        <f>I126*J126</f>
        <v>9642.1083999999992</v>
      </c>
      <c r="L126" s="3"/>
      <c r="M126" s="3"/>
      <c r="N126" s="3"/>
      <c r="O126" s="3"/>
      <c r="P126" s="7"/>
      <c r="Q126" s="7"/>
      <c r="R126" s="3"/>
      <c r="S126" s="3">
        <v>26.180700000000002</v>
      </c>
      <c r="T126" s="3" t="s">
        <v>93</v>
      </c>
      <c r="U126" s="3">
        <v>0.64949999999999997</v>
      </c>
      <c r="V126" s="7">
        <v>96.97</v>
      </c>
      <c r="W126" s="7">
        <f>U126*V126</f>
        <v>62.982014999999997</v>
      </c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 t="s">
        <v>97</v>
      </c>
      <c r="I127" s="3">
        <v>70.166399999999996</v>
      </c>
      <c r="J127" s="7">
        <v>897</v>
      </c>
      <c r="K127" s="7">
        <f t="shared" ref="K127:K137" si="24">I127*J127</f>
        <v>62939.260799999996</v>
      </c>
      <c r="L127" s="3"/>
      <c r="M127" s="3"/>
      <c r="N127" s="3"/>
      <c r="O127" s="3"/>
      <c r="P127" s="7"/>
      <c r="Q127" s="7"/>
      <c r="R127" s="3"/>
      <c r="S127" s="3"/>
      <c r="T127" s="3" t="s">
        <v>97</v>
      </c>
      <c r="U127" s="3">
        <v>11.075799999999999</v>
      </c>
      <c r="V127" s="7">
        <v>96.97</v>
      </c>
      <c r="W127" s="7">
        <f t="shared" ref="W127:W136" si="25">U127*V127</f>
        <v>1074.0203259999998</v>
      </c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 t="s">
        <v>100</v>
      </c>
      <c r="I128" s="3">
        <v>23.141200000000001</v>
      </c>
      <c r="J128" s="7">
        <v>1159</v>
      </c>
      <c r="K128" s="7">
        <f t="shared" si="24"/>
        <v>26820.650800000003</v>
      </c>
      <c r="L128" s="3"/>
      <c r="M128" s="3"/>
      <c r="N128" s="3"/>
      <c r="O128" s="3"/>
      <c r="P128" s="7"/>
      <c r="Q128" s="7"/>
      <c r="R128" s="3"/>
      <c r="S128" s="3"/>
      <c r="T128" s="3" t="s">
        <v>100</v>
      </c>
      <c r="U128" s="3">
        <v>0.2782</v>
      </c>
      <c r="V128" s="7">
        <v>96.97</v>
      </c>
      <c r="W128" s="7">
        <f t="shared" si="25"/>
        <v>26.977053999999999</v>
      </c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 t="s">
        <v>101</v>
      </c>
      <c r="I129" s="3">
        <v>3.8601000000000001</v>
      </c>
      <c r="J129" s="7">
        <v>856</v>
      </c>
      <c r="K129" s="7">
        <f t="shared" si="24"/>
        <v>3304.2456000000002</v>
      </c>
      <c r="L129" s="3"/>
      <c r="M129" s="3"/>
      <c r="N129" s="3"/>
      <c r="O129" s="3"/>
      <c r="P129" s="7"/>
      <c r="Q129" s="7"/>
      <c r="R129" s="3"/>
      <c r="S129" s="3"/>
      <c r="T129" s="3" t="s">
        <v>176</v>
      </c>
      <c r="U129" s="3">
        <v>5.5800000000000002E-2</v>
      </c>
      <c r="V129" s="7">
        <v>96.97</v>
      </c>
      <c r="W129" s="7">
        <f t="shared" si="25"/>
        <v>5.4109259999999999</v>
      </c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 t="s">
        <v>176</v>
      </c>
      <c r="I130" s="3">
        <v>0.10489999999999999</v>
      </c>
      <c r="J130" s="7">
        <v>883</v>
      </c>
      <c r="K130" s="7">
        <f t="shared" si="24"/>
        <v>92.6267</v>
      </c>
      <c r="L130" s="3"/>
      <c r="M130" s="3"/>
      <c r="N130" s="3"/>
      <c r="O130" s="3"/>
      <c r="P130" s="7"/>
      <c r="Q130" s="7"/>
      <c r="R130" s="3"/>
      <c r="S130" s="3"/>
      <c r="T130" s="3" t="s">
        <v>16</v>
      </c>
      <c r="U130" s="3">
        <v>0.47910000000000003</v>
      </c>
      <c r="V130" s="7">
        <v>96.97</v>
      </c>
      <c r="W130" s="7">
        <f t="shared" si="25"/>
        <v>46.458327000000004</v>
      </c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 t="s">
        <v>16</v>
      </c>
      <c r="I131" s="3">
        <v>1.6569</v>
      </c>
      <c r="J131" s="7">
        <v>1118</v>
      </c>
      <c r="K131" s="7">
        <f t="shared" si="24"/>
        <v>1852.4141999999999</v>
      </c>
      <c r="L131" s="3"/>
      <c r="M131" s="3"/>
      <c r="N131" s="3"/>
      <c r="O131" s="3"/>
      <c r="P131" s="7"/>
      <c r="Q131" s="7"/>
      <c r="R131" s="3"/>
      <c r="S131" s="3"/>
      <c r="T131" s="3" t="s">
        <v>187</v>
      </c>
      <c r="U131" s="3">
        <v>0.33050000000000002</v>
      </c>
      <c r="V131" s="7">
        <v>96.97</v>
      </c>
      <c r="W131" s="7">
        <f t="shared" si="25"/>
        <v>32.048585000000003</v>
      </c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 t="s">
        <v>31</v>
      </c>
      <c r="I132" s="3">
        <v>11.5426</v>
      </c>
      <c r="J132" s="7">
        <v>787</v>
      </c>
      <c r="K132" s="7">
        <f t="shared" si="24"/>
        <v>9084.0262000000002</v>
      </c>
      <c r="L132" s="3"/>
      <c r="M132" s="3"/>
      <c r="N132" s="3"/>
      <c r="O132" s="3"/>
      <c r="P132" s="7"/>
      <c r="Q132" s="7"/>
      <c r="R132" s="3"/>
      <c r="S132" s="3"/>
      <c r="T132" s="3" t="s">
        <v>31</v>
      </c>
      <c r="U132" s="3">
        <v>0.81540000000000001</v>
      </c>
      <c r="V132" s="7">
        <v>96.97</v>
      </c>
      <c r="W132" s="7">
        <f t="shared" si="25"/>
        <v>79.069338000000002</v>
      </c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 t="s">
        <v>59</v>
      </c>
      <c r="I133" s="3">
        <v>3.8399999999999997E-2</v>
      </c>
      <c r="J133" s="7">
        <v>718</v>
      </c>
      <c r="K133" s="7">
        <f t="shared" si="24"/>
        <v>27.571199999999997</v>
      </c>
      <c r="L133" s="3"/>
      <c r="M133" s="3"/>
      <c r="N133" s="3"/>
      <c r="O133" s="3"/>
      <c r="P133" s="7"/>
      <c r="Q133" s="7"/>
      <c r="R133" s="3"/>
      <c r="S133" s="3"/>
      <c r="T133" s="3" t="s">
        <v>59</v>
      </c>
      <c r="U133" s="3">
        <v>0.15590000000000001</v>
      </c>
      <c r="V133" s="7">
        <v>96.97</v>
      </c>
      <c r="W133" s="7">
        <f t="shared" si="25"/>
        <v>15.117623</v>
      </c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 t="s">
        <v>33</v>
      </c>
      <c r="I134" s="3">
        <v>2.359</v>
      </c>
      <c r="J134" s="7">
        <v>994</v>
      </c>
      <c r="K134" s="7">
        <f t="shared" si="24"/>
        <v>2344.846</v>
      </c>
      <c r="L134" s="3"/>
      <c r="M134" s="3"/>
      <c r="N134" s="3"/>
      <c r="O134" s="3"/>
      <c r="P134" s="7"/>
      <c r="Q134" s="7"/>
      <c r="R134" s="3"/>
      <c r="S134" s="3"/>
      <c r="T134" s="3" t="s">
        <v>63</v>
      </c>
      <c r="U134" s="3">
        <v>12.0808</v>
      </c>
      <c r="V134" s="7">
        <v>96.97</v>
      </c>
      <c r="W134" s="7">
        <f t="shared" si="25"/>
        <v>1171.4751759999999</v>
      </c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 t="s">
        <v>63</v>
      </c>
      <c r="I135" s="3">
        <v>0.51359999999999995</v>
      </c>
      <c r="J135" s="7">
        <v>386</v>
      </c>
      <c r="K135" s="7">
        <f t="shared" si="24"/>
        <v>198.24959999999999</v>
      </c>
      <c r="L135" s="3"/>
      <c r="M135" s="3"/>
      <c r="N135" s="3"/>
      <c r="O135" s="3"/>
      <c r="P135" s="7"/>
      <c r="Q135" s="7"/>
      <c r="R135" s="3"/>
      <c r="S135" s="3"/>
      <c r="T135" s="3" t="s">
        <v>660</v>
      </c>
      <c r="U135" s="3">
        <v>0.22140000000000001</v>
      </c>
      <c r="V135" s="7">
        <v>96.97</v>
      </c>
      <c r="W135" s="7">
        <f t="shared" si="25"/>
        <v>21.469158</v>
      </c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 t="s">
        <v>856</v>
      </c>
      <c r="I136" s="3">
        <v>9.4196000000000009</v>
      </c>
      <c r="J136" s="7">
        <v>1090</v>
      </c>
      <c r="K136" s="7">
        <f t="shared" si="24"/>
        <v>10267.364000000001</v>
      </c>
      <c r="L136" s="3"/>
      <c r="M136" s="3"/>
      <c r="N136" s="3"/>
      <c r="O136" s="3"/>
      <c r="P136" s="7"/>
      <c r="Q136" s="7"/>
      <c r="R136" s="3"/>
      <c r="S136" s="3"/>
      <c r="T136" s="3" t="s">
        <v>399</v>
      </c>
      <c r="U136" s="3">
        <v>3.8300000000000001E-2</v>
      </c>
      <c r="V136" s="7">
        <v>96.97</v>
      </c>
      <c r="W136" s="7">
        <f t="shared" si="25"/>
        <v>3.7139510000000002</v>
      </c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 t="s">
        <v>399</v>
      </c>
      <c r="I137" s="3">
        <v>2.9882</v>
      </c>
      <c r="J137" s="7">
        <v>1008</v>
      </c>
      <c r="K137" s="7">
        <f t="shared" si="24"/>
        <v>3012.1055999999999</v>
      </c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>
        <f>SUM(I126:I137)</f>
        <v>133.81929999999997</v>
      </c>
      <c r="J138" s="7"/>
      <c r="K138" s="7">
        <f>SUM(K126:K137)</f>
        <v>129585.4691</v>
      </c>
      <c r="L138" s="3"/>
      <c r="M138" s="3"/>
      <c r="N138" s="3"/>
      <c r="O138" s="3"/>
      <c r="P138" s="7"/>
      <c r="Q138" s="7"/>
      <c r="R138" s="3"/>
      <c r="S138" s="3"/>
      <c r="T138" s="3"/>
      <c r="U138" s="3">
        <f>SUM(U126:U136)</f>
        <v>26.180699999999998</v>
      </c>
      <c r="V138" s="7"/>
      <c r="W138" s="7">
        <f>SUM(W126:W136)</f>
        <v>2538.742479</v>
      </c>
      <c r="X138" s="7"/>
      <c r="Y138" s="7">
        <f>K138+W138</f>
        <v>132124.211579</v>
      </c>
      <c r="Z138" s="12">
        <v>132100</v>
      </c>
      <c r="AA138" s="12">
        <v>137600</v>
      </c>
      <c r="AB138" s="12">
        <f>Z138-AA138</f>
        <v>-5500</v>
      </c>
    </row>
    <row r="139" spans="1:28" x14ac:dyDescent="0.25">
      <c r="A139" s="29"/>
      <c r="B139" s="29"/>
      <c r="C139" s="29"/>
      <c r="D139" s="29"/>
      <c r="E139" s="33"/>
      <c r="F139" s="33"/>
      <c r="G139" s="29"/>
      <c r="H139" s="29"/>
      <c r="I139" s="29"/>
      <c r="J139" s="19"/>
      <c r="K139" s="19"/>
      <c r="L139" s="29"/>
      <c r="M139" s="29"/>
      <c r="N139" s="29"/>
      <c r="O139" s="29"/>
      <c r="P139" s="19"/>
      <c r="Q139" s="19"/>
      <c r="R139" s="29"/>
      <c r="S139" s="29"/>
      <c r="T139" s="29"/>
      <c r="U139" s="29"/>
      <c r="V139" s="19"/>
      <c r="W139" s="19"/>
      <c r="X139" s="19"/>
      <c r="Y139" s="19"/>
      <c r="Z139" s="33"/>
      <c r="AA139" s="33"/>
      <c r="AB139" s="33"/>
    </row>
    <row r="140" spans="1:28" x14ac:dyDescent="0.25">
      <c r="A140" s="3" t="s">
        <v>87</v>
      </c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 t="s">
        <v>19</v>
      </c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>
        <f>SUM(AB11:AB138)</f>
        <v>57600</v>
      </c>
    </row>
    <row r="142" spans="1:28" x14ac:dyDescent="0.25">
      <c r="A142" s="3" t="s">
        <v>20</v>
      </c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>
        <f>AB141/2</f>
        <v>28800</v>
      </c>
    </row>
    <row r="143" spans="1:28" x14ac:dyDescent="0.25">
      <c r="A143" s="3" t="s">
        <v>21</v>
      </c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>
        <f>AB142*0.1</f>
        <v>2880</v>
      </c>
    </row>
    <row r="144" spans="1:28" x14ac:dyDescent="0.25">
      <c r="A144" s="3" t="s">
        <v>22</v>
      </c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>
        <f>AB143*0.19925</f>
        <v>573.84</v>
      </c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1"/>
      <c r="B203" s="1"/>
      <c r="C203" s="1"/>
      <c r="D203" s="1"/>
      <c r="E203" s="11"/>
      <c r="F203" s="11"/>
      <c r="G203" s="1"/>
      <c r="H203" s="1"/>
      <c r="I203" s="1"/>
      <c r="J203" s="5"/>
      <c r="K203" s="5"/>
      <c r="L203" s="3"/>
      <c r="M203" s="1"/>
      <c r="N203" s="1"/>
      <c r="O203" s="1"/>
      <c r="P203" s="5"/>
      <c r="Q203" s="5"/>
      <c r="R203" s="3"/>
      <c r="S203" s="1"/>
      <c r="T203" s="1"/>
      <c r="U203" s="1"/>
      <c r="V203" s="5"/>
      <c r="W203" s="5"/>
      <c r="X203" s="7"/>
      <c r="Y203" s="5"/>
      <c r="Z203" s="11"/>
      <c r="AA203" s="11"/>
      <c r="AB203" s="11"/>
    </row>
    <row r="204" spans="1:28" x14ac:dyDescent="0.25">
      <c r="A204" s="1"/>
      <c r="B204" s="1"/>
      <c r="C204" s="1"/>
      <c r="D204" s="1"/>
      <c r="E204" s="11"/>
      <c r="F204" s="11"/>
      <c r="G204" s="1"/>
      <c r="H204" s="1"/>
      <c r="I204" s="1"/>
      <c r="J204" s="5"/>
      <c r="K204" s="5"/>
      <c r="L204" s="3"/>
      <c r="M204" s="1"/>
      <c r="N204" s="1"/>
      <c r="O204" s="1"/>
      <c r="P204" s="5"/>
      <c r="Q204" s="5"/>
      <c r="R204" s="3"/>
      <c r="S204" s="1"/>
      <c r="T204" s="1"/>
      <c r="U204" s="1"/>
      <c r="V204" s="5"/>
      <c r="W204" s="5"/>
      <c r="X204" s="7"/>
      <c r="Y204" s="5"/>
      <c r="Z204" s="11"/>
      <c r="AA204" s="11"/>
      <c r="AB204" s="11"/>
    </row>
    <row r="205" spans="1:28" x14ac:dyDescent="0.25">
      <c r="A205" s="1"/>
      <c r="B205" s="1"/>
      <c r="C205" s="1"/>
      <c r="D205" s="1"/>
      <c r="E205" s="11"/>
      <c r="F205" s="11"/>
      <c r="G205" s="1"/>
      <c r="H205" s="1"/>
      <c r="I205" s="1"/>
      <c r="J205" s="5"/>
      <c r="K205" s="5"/>
      <c r="L205" s="3"/>
      <c r="M205" s="1"/>
      <c r="N205" s="1"/>
      <c r="O205" s="1"/>
      <c r="P205" s="5"/>
      <c r="Q205" s="5"/>
      <c r="R205" s="3"/>
      <c r="S205" s="1"/>
      <c r="T205" s="1"/>
      <c r="U205" s="1"/>
      <c r="V205" s="5"/>
      <c r="W205" s="5"/>
      <c r="X205" s="7"/>
      <c r="Y205" s="5"/>
      <c r="Z205" s="11"/>
      <c r="AA205" s="11"/>
      <c r="AB205" s="11"/>
    </row>
    <row r="206" spans="1:28" x14ac:dyDescent="0.25">
      <c r="A206" s="1"/>
      <c r="B206" s="1"/>
      <c r="C206" s="1"/>
      <c r="D206" s="1"/>
      <c r="E206" s="11"/>
      <c r="F206" s="11"/>
      <c r="G206" s="1"/>
      <c r="H206" s="1"/>
      <c r="I206" s="1"/>
      <c r="J206" s="5"/>
      <c r="K206" s="5"/>
      <c r="L206" s="3"/>
      <c r="M206" s="1"/>
      <c r="N206" s="1"/>
      <c r="O206" s="1"/>
      <c r="P206" s="5"/>
      <c r="Q206" s="5"/>
      <c r="R206" s="3"/>
      <c r="S206" s="1"/>
      <c r="T206" s="1"/>
      <c r="U206" s="1"/>
      <c r="V206" s="5"/>
      <c r="W206" s="5"/>
      <c r="X206" s="7"/>
      <c r="Y206" s="5"/>
      <c r="Z206" s="11"/>
      <c r="AA206" s="11"/>
      <c r="AB206" s="11"/>
    </row>
    <row r="207" spans="1:28" x14ac:dyDescent="0.25">
      <c r="A207" s="1"/>
      <c r="B207" s="1"/>
      <c r="C207" s="1"/>
      <c r="D207" s="1"/>
      <c r="E207" s="11"/>
      <c r="F207" s="11"/>
      <c r="G207" s="1"/>
      <c r="H207" s="1"/>
      <c r="I207" s="1"/>
      <c r="J207" s="5"/>
      <c r="K207" s="5"/>
      <c r="L207" s="3"/>
      <c r="M207" s="1"/>
      <c r="N207" s="1"/>
      <c r="O207" s="1"/>
      <c r="P207" s="5"/>
      <c r="Q207" s="5"/>
      <c r="R207" s="3"/>
      <c r="S207" s="1"/>
      <c r="T207" s="1"/>
      <c r="U207" s="1"/>
      <c r="V207" s="5"/>
      <c r="W207" s="5"/>
      <c r="X207" s="7"/>
      <c r="Y207" s="5"/>
      <c r="Z207" s="11"/>
      <c r="AA207" s="11"/>
      <c r="AB207" s="11"/>
    </row>
    <row r="208" spans="1:28" x14ac:dyDescent="0.25">
      <c r="A208" s="1"/>
      <c r="B208" s="1"/>
      <c r="C208" s="1"/>
      <c r="D208" s="1"/>
      <c r="E208" s="11"/>
      <c r="F208" s="11"/>
      <c r="G208" s="1"/>
      <c r="H208" s="1"/>
      <c r="I208" s="1"/>
      <c r="J208" s="5"/>
      <c r="K208" s="5"/>
      <c r="L208" s="3"/>
      <c r="M208" s="1"/>
      <c r="N208" s="1"/>
      <c r="O208" s="1"/>
      <c r="P208" s="5"/>
      <c r="Q208" s="5"/>
      <c r="R208" s="3"/>
      <c r="S208" s="1"/>
      <c r="T208" s="1"/>
      <c r="U208" s="1"/>
      <c r="V208" s="5"/>
      <c r="W208" s="5"/>
      <c r="X208" s="7"/>
      <c r="Y208" s="5"/>
      <c r="Z208" s="11"/>
      <c r="AA208" s="11"/>
      <c r="AB208" s="11"/>
    </row>
    <row r="209" spans="1:28" x14ac:dyDescent="0.25">
      <c r="A209" s="1"/>
      <c r="B209" s="1"/>
      <c r="C209" s="1"/>
      <c r="D209" s="1"/>
      <c r="E209" s="11"/>
      <c r="F209" s="11"/>
      <c r="G209" s="1"/>
      <c r="H209" s="1"/>
      <c r="I209" s="1"/>
      <c r="J209" s="5"/>
      <c r="K209" s="5"/>
      <c r="L209" s="3"/>
      <c r="M209" s="1"/>
      <c r="N209" s="1"/>
      <c r="O209" s="1"/>
      <c r="P209" s="5"/>
      <c r="Q209" s="5"/>
      <c r="R209" s="3"/>
      <c r="S209" s="1"/>
      <c r="T209" s="1"/>
      <c r="U209" s="1"/>
      <c r="V209" s="5"/>
      <c r="W209" s="5"/>
      <c r="X209" s="7"/>
      <c r="Y209" s="5"/>
      <c r="Z209" s="11"/>
      <c r="AA209" s="11"/>
      <c r="AB209" s="11"/>
    </row>
  </sheetData>
  <mergeCells count="2">
    <mergeCell ref="D1:E1"/>
    <mergeCell ref="Y1:Z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DE01C-56ED-4AFF-A103-F0CD9E04B6F6}">
  <dimension ref="A1:AC170"/>
  <sheetViews>
    <sheetView workbookViewId="0">
      <selection activeCell="N24" sqref="N24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140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857</v>
      </c>
      <c r="B1" s="1"/>
      <c r="C1" s="1"/>
      <c r="D1" s="56">
        <v>2022</v>
      </c>
      <c r="E1" s="57"/>
      <c r="F1" s="11"/>
      <c r="G1" s="56">
        <v>2022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858</v>
      </c>
      <c r="B3" s="3" t="s">
        <v>859</v>
      </c>
      <c r="C3" s="3" t="s">
        <v>305</v>
      </c>
      <c r="D3" s="3">
        <v>160</v>
      </c>
      <c r="E3" s="12">
        <v>159200</v>
      </c>
      <c r="F3" s="12"/>
      <c r="G3" s="3">
        <v>151.34790000000001</v>
      </c>
      <c r="H3" s="3" t="s">
        <v>93</v>
      </c>
      <c r="I3" s="3">
        <v>63.134500000000003</v>
      </c>
      <c r="J3" s="7">
        <v>1201</v>
      </c>
      <c r="K3" s="7">
        <f>I3*J3</f>
        <v>75824.534500000009</v>
      </c>
      <c r="L3" s="3"/>
      <c r="M3" s="3"/>
      <c r="N3" s="3"/>
      <c r="O3" s="3"/>
      <c r="P3" s="7"/>
      <c r="Q3" s="7"/>
      <c r="R3" s="3"/>
      <c r="S3" s="3">
        <v>8.6521000000000008</v>
      </c>
      <c r="T3" s="3" t="s">
        <v>93</v>
      </c>
      <c r="U3" s="3">
        <v>4.5600000000000002E-2</v>
      </c>
      <c r="V3" s="7">
        <v>96.97</v>
      </c>
      <c r="W3" s="7">
        <f>U3*V3</f>
        <v>4.4218320000000002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37.505499999999998</v>
      </c>
      <c r="J4" s="7">
        <v>897</v>
      </c>
      <c r="K4" s="7">
        <f t="shared" ref="K4:K8" si="0">I4*J4</f>
        <v>33642.433499999999</v>
      </c>
      <c r="L4" s="3"/>
      <c r="M4" s="3"/>
      <c r="N4" s="3"/>
      <c r="O4" s="3"/>
      <c r="P4" s="7"/>
      <c r="Q4" s="7"/>
      <c r="R4" s="3"/>
      <c r="S4" s="3"/>
      <c r="T4" s="3" t="s">
        <v>95</v>
      </c>
      <c r="U4" s="14">
        <v>8.6065000000000005</v>
      </c>
      <c r="V4" s="7">
        <v>96.97</v>
      </c>
      <c r="W4" s="7">
        <f>U4*V4</f>
        <v>834.57230500000003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95</v>
      </c>
      <c r="I5" s="3">
        <v>36.895000000000003</v>
      </c>
      <c r="J5" s="7">
        <v>704</v>
      </c>
      <c r="K5" s="7">
        <f t="shared" si="0"/>
        <v>25974.080000000002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179</v>
      </c>
      <c r="I6" s="3">
        <v>0.86109999999999998</v>
      </c>
      <c r="J6" s="7">
        <v>483</v>
      </c>
      <c r="K6" s="7">
        <f t="shared" si="0"/>
        <v>415.91129999999998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122</v>
      </c>
      <c r="I7" s="3">
        <v>7.0898000000000003</v>
      </c>
      <c r="J7" s="7">
        <v>1325</v>
      </c>
      <c r="K7" s="7">
        <f t="shared" si="0"/>
        <v>9393.9850000000006</v>
      </c>
      <c r="L7" s="3"/>
      <c r="M7" s="3"/>
      <c r="N7" s="3"/>
      <c r="O7" s="3"/>
      <c r="P7" s="7"/>
      <c r="Q7" s="7"/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101</v>
      </c>
      <c r="I8" s="3">
        <v>5.8620000000000001</v>
      </c>
      <c r="J8" s="7">
        <v>856</v>
      </c>
      <c r="K8" s="7">
        <f t="shared" si="0"/>
        <v>5017.8720000000003</v>
      </c>
      <c r="L8" s="3"/>
      <c r="M8" s="3"/>
      <c r="N8" s="3"/>
      <c r="O8" s="3"/>
      <c r="P8" s="7"/>
      <c r="Q8" s="7"/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151.34789999999998</v>
      </c>
      <c r="J9" s="7"/>
      <c r="K9" s="7">
        <f>SUM(K3:K8)</f>
        <v>150268.81630000003</v>
      </c>
      <c r="L9" s="3"/>
      <c r="M9" s="3"/>
      <c r="N9" s="3"/>
      <c r="O9" s="3"/>
      <c r="P9" s="7"/>
      <c r="Q9" s="7"/>
      <c r="R9" s="3"/>
      <c r="S9" s="3"/>
      <c r="T9" s="3"/>
      <c r="U9" s="14">
        <f>U3+U4</f>
        <v>8.6521000000000008</v>
      </c>
      <c r="V9" s="7"/>
      <c r="W9" s="7">
        <f>W4+W3</f>
        <v>838.99413700000002</v>
      </c>
      <c r="X9" s="7"/>
      <c r="Y9" s="7">
        <f>K9+W9</f>
        <v>151107.81043700004</v>
      </c>
      <c r="Z9" s="12">
        <v>151100</v>
      </c>
      <c r="AA9" s="12">
        <v>159200</v>
      </c>
      <c r="AB9" s="12">
        <f>Z9-AA9</f>
        <v>-8100</v>
      </c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9" x14ac:dyDescent="0.25">
      <c r="A11" s="3" t="s">
        <v>36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 t="s">
        <v>19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v>-8100</v>
      </c>
      <c r="AC12" s="4"/>
    </row>
    <row r="13" spans="1:29" x14ac:dyDescent="0.25">
      <c r="A13" s="3" t="s">
        <v>20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f>AB12/2</f>
        <v>-4050</v>
      </c>
      <c r="AC13" s="4"/>
    </row>
    <row r="14" spans="1:29" x14ac:dyDescent="0.25">
      <c r="A14" s="3" t="s">
        <v>21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AB13*0.1</f>
        <v>-405</v>
      </c>
      <c r="AC14" s="4"/>
    </row>
    <row r="15" spans="1:29" x14ac:dyDescent="0.25">
      <c r="A15" s="3" t="s">
        <v>22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f>AB14*0.23979</f>
        <v>-97.114950000000007</v>
      </c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15EA4-3916-4061-A574-C7F1D3BC3DAC}">
  <dimension ref="A1:AC172"/>
  <sheetViews>
    <sheetView workbookViewId="0">
      <selection activeCell="J25" sqref="J25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860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861</v>
      </c>
      <c r="B3" s="3" t="s">
        <v>862</v>
      </c>
      <c r="C3" s="3" t="s">
        <v>92</v>
      </c>
      <c r="D3" s="3">
        <v>158.02000000000001</v>
      </c>
      <c r="E3" s="12">
        <v>133700</v>
      </c>
      <c r="F3" s="12"/>
      <c r="G3" s="3">
        <v>127.1767</v>
      </c>
      <c r="H3" s="3" t="s">
        <v>93</v>
      </c>
      <c r="I3" s="3">
        <v>24.551600000000001</v>
      </c>
      <c r="J3" s="7">
        <v>1201</v>
      </c>
      <c r="K3" s="7">
        <f>I3*J3</f>
        <v>29486.471600000001</v>
      </c>
      <c r="L3" s="3"/>
      <c r="M3" s="3"/>
      <c r="N3" s="3"/>
      <c r="O3" s="3"/>
      <c r="P3" s="7"/>
      <c r="Q3" s="7"/>
      <c r="R3" s="3"/>
      <c r="S3" s="3">
        <v>30.843299999999999</v>
      </c>
      <c r="T3" s="3" t="s">
        <v>93</v>
      </c>
      <c r="U3" s="3">
        <v>1.7597</v>
      </c>
      <c r="V3" s="7">
        <v>96.97</v>
      </c>
      <c r="W3" s="7">
        <f>U3*V3</f>
        <v>170.63810900000001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15.995699999999999</v>
      </c>
      <c r="J4" s="7">
        <v>897</v>
      </c>
      <c r="K4" s="7">
        <f t="shared" ref="K4:K9" si="0">I4*J4</f>
        <v>14348.142899999999</v>
      </c>
      <c r="L4" s="3"/>
      <c r="M4" s="3"/>
      <c r="N4" s="3"/>
      <c r="O4" s="3"/>
      <c r="P4" s="7"/>
      <c r="Q4" s="7"/>
      <c r="R4" s="3"/>
      <c r="S4" s="3"/>
      <c r="T4" s="3" t="s">
        <v>97</v>
      </c>
      <c r="U4" s="14">
        <v>1.0828</v>
      </c>
      <c r="V4" s="7">
        <v>96.97</v>
      </c>
      <c r="W4" s="7">
        <f t="shared" ref="W4:W8" si="1">U4*V4</f>
        <v>104.999116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100</v>
      </c>
      <c r="I5" s="3">
        <v>3.9403999999999999</v>
      </c>
      <c r="J5" s="7">
        <v>1159</v>
      </c>
      <c r="K5" s="7">
        <f t="shared" si="0"/>
        <v>4566.9236000000001</v>
      </c>
      <c r="L5" s="3"/>
      <c r="M5" s="3"/>
      <c r="N5" s="3"/>
      <c r="O5" s="3"/>
      <c r="P5" s="7"/>
      <c r="Q5" s="7"/>
      <c r="R5" s="3"/>
      <c r="S5" s="3"/>
      <c r="T5" s="3" t="s">
        <v>101</v>
      </c>
      <c r="U5" s="14">
        <v>0.2732</v>
      </c>
      <c r="V5" s="7">
        <v>96.97</v>
      </c>
      <c r="W5" s="7">
        <f t="shared" si="1"/>
        <v>26.492204000000001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101</v>
      </c>
      <c r="I6" s="3">
        <v>15.7615</v>
      </c>
      <c r="J6" s="7">
        <v>856</v>
      </c>
      <c r="K6" s="7">
        <f t="shared" si="0"/>
        <v>13491.843999999999</v>
      </c>
      <c r="L6" s="3"/>
      <c r="M6" s="3"/>
      <c r="N6" s="3"/>
      <c r="O6" s="3"/>
      <c r="P6" s="7"/>
      <c r="Q6" s="7"/>
      <c r="R6" s="3"/>
      <c r="S6" s="3"/>
      <c r="T6" s="3" t="s">
        <v>96</v>
      </c>
      <c r="U6" s="14">
        <v>4.0000999999999998</v>
      </c>
      <c r="V6" s="7">
        <v>96.97</v>
      </c>
      <c r="W6" s="7">
        <f t="shared" si="1"/>
        <v>387.88969699999996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59.211799999999997</v>
      </c>
      <c r="J7" s="7">
        <v>1077</v>
      </c>
      <c r="K7" s="7">
        <f t="shared" si="0"/>
        <v>63771.1086</v>
      </c>
      <c r="L7" s="3"/>
      <c r="M7" s="3"/>
      <c r="N7" s="3"/>
      <c r="O7" s="3"/>
      <c r="P7" s="7"/>
      <c r="Q7" s="7"/>
      <c r="R7" s="3"/>
      <c r="S7" s="3"/>
      <c r="T7" s="3" t="s">
        <v>45</v>
      </c>
      <c r="U7" s="3">
        <v>15.8758</v>
      </c>
      <c r="V7" s="7">
        <v>96.97</v>
      </c>
      <c r="W7" s="7">
        <f t="shared" si="1"/>
        <v>1539.476326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45</v>
      </c>
      <c r="I8" s="3">
        <v>4.1099999999999998E-2</v>
      </c>
      <c r="J8" s="7">
        <v>524</v>
      </c>
      <c r="K8" s="7">
        <f t="shared" si="0"/>
        <v>21.5364</v>
      </c>
      <c r="L8" s="3"/>
      <c r="M8" s="3"/>
      <c r="N8" s="3"/>
      <c r="O8" s="3"/>
      <c r="P8" s="7"/>
      <c r="Q8" s="7"/>
      <c r="R8" s="3"/>
      <c r="S8" s="3"/>
      <c r="T8" s="3" t="s">
        <v>63</v>
      </c>
      <c r="U8" s="3">
        <v>7.8517000000000001</v>
      </c>
      <c r="V8" s="7">
        <v>96.97</v>
      </c>
      <c r="W8" s="7">
        <f t="shared" si="1"/>
        <v>761.37934900000005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63</v>
      </c>
      <c r="I9" s="3">
        <v>7.6745999999999999</v>
      </c>
      <c r="J9" s="7">
        <v>386</v>
      </c>
      <c r="K9" s="7">
        <f t="shared" si="0"/>
        <v>2962.3955999999998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/>
      <c r="I10" s="3">
        <f>SUM(I3:I9)</f>
        <v>127.17669999999998</v>
      </c>
      <c r="J10" s="7"/>
      <c r="K10" s="7">
        <f>SUM(K3:K9)</f>
        <v>128648.4227</v>
      </c>
      <c r="L10" s="3"/>
      <c r="M10" s="3"/>
      <c r="N10" s="3"/>
      <c r="O10" s="3"/>
      <c r="P10" s="7"/>
      <c r="Q10" s="7"/>
      <c r="R10" s="3"/>
      <c r="S10" s="3"/>
      <c r="T10" s="3"/>
      <c r="U10" s="3">
        <f>SUM(U3:U8)</f>
        <v>30.843299999999999</v>
      </c>
      <c r="V10" s="7"/>
      <c r="W10" s="7">
        <f>SUM(W3:W8)</f>
        <v>2990.8748009999999</v>
      </c>
      <c r="X10" s="7"/>
      <c r="Y10" s="7">
        <f>K10+W10</f>
        <v>131639.29750099999</v>
      </c>
      <c r="Z10" s="12">
        <v>131600</v>
      </c>
      <c r="AA10" s="12">
        <v>133700</v>
      </c>
      <c r="AB10" s="12">
        <f>Z10-AA10</f>
        <v>-2100</v>
      </c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9" x14ac:dyDescent="0.25">
      <c r="A12" s="3" t="s">
        <v>36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9" x14ac:dyDescent="0.25">
      <c r="A13" s="3" t="s">
        <v>19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v>-2100</v>
      </c>
    </row>
    <row r="14" spans="1:29" x14ac:dyDescent="0.25">
      <c r="A14" s="3" t="s">
        <v>20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AB13/2</f>
        <v>-1050</v>
      </c>
      <c r="AC14" s="4"/>
    </row>
    <row r="15" spans="1:29" x14ac:dyDescent="0.25">
      <c r="A15" s="3" t="s">
        <v>21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f>AB14*0.1</f>
        <v>-105</v>
      </c>
      <c r="AC15" s="4"/>
    </row>
    <row r="16" spans="1:29" x14ac:dyDescent="0.25">
      <c r="A16" s="3" t="s">
        <v>22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>
        <f>AB15*0.20425</f>
        <v>-21.446249999999999</v>
      </c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3CEE8-F9D1-4904-B1D8-D6B77FB500E2}">
  <dimension ref="A1:AD168"/>
  <sheetViews>
    <sheetView workbookViewId="0">
      <selection activeCell="B29" sqref="B29"/>
    </sheetView>
  </sheetViews>
  <sheetFormatPr defaultRowHeight="15" x14ac:dyDescent="0.25"/>
  <cols>
    <col min="1" max="1" width="20.28515625" customWidth="1"/>
    <col min="2" max="2" width="19.42578125" customWidth="1"/>
    <col min="3" max="3" width="13.85546875" customWidth="1"/>
    <col min="5" max="5" width="11.140625" style="9" bestFit="1" customWidth="1"/>
    <col min="6" max="6" width="3.28515625" style="9" customWidth="1"/>
    <col min="10" max="10" width="11" style="9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30" x14ac:dyDescent="0.25">
      <c r="A1" s="1" t="s">
        <v>863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30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10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30" x14ac:dyDescent="0.25">
      <c r="A3" s="3" t="s">
        <v>864</v>
      </c>
      <c r="B3" s="3" t="s">
        <v>865</v>
      </c>
      <c r="C3" s="3" t="s">
        <v>15</v>
      </c>
      <c r="D3" s="3">
        <v>157.49</v>
      </c>
      <c r="E3" s="12">
        <v>110900</v>
      </c>
      <c r="F3" s="12"/>
      <c r="G3" s="15">
        <v>122.699</v>
      </c>
      <c r="H3" s="15" t="s">
        <v>106</v>
      </c>
      <c r="I3" s="15">
        <v>51.204900000000002</v>
      </c>
      <c r="J3" s="16">
        <v>704</v>
      </c>
      <c r="K3" s="7">
        <f>I3*J3</f>
        <v>36048.249600000003</v>
      </c>
      <c r="L3" s="15"/>
      <c r="M3" s="15"/>
      <c r="N3" s="15"/>
      <c r="O3" s="15"/>
      <c r="P3" s="17"/>
      <c r="Q3" s="17"/>
      <c r="R3" s="15"/>
      <c r="S3" s="15">
        <v>34.790999999999997</v>
      </c>
      <c r="T3" s="15" t="s">
        <v>106</v>
      </c>
      <c r="U3" s="15">
        <v>15.4168</v>
      </c>
      <c r="V3" s="7">
        <v>96.97</v>
      </c>
      <c r="W3" s="7">
        <f>U3*V3</f>
        <v>1494.9670960000001</v>
      </c>
      <c r="X3" s="17"/>
      <c r="Y3" s="17"/>
      <c r="Z3" s="16"/>
      <c r="AA3" s="16"/>
      <c r="AB3" s="16"/>
      <c r="AC3" s="4"/>
      <c r="AD3" s="4"/>
    </row>
    <row r="4" spans="1:30" x14ac:dyDescent="0.25">
      <c r="A4" s="3"/>
      <c r="B4" s="3"/>
      <c r="C4" s="3"/>
      <c r="D4" s="3"/>
      <c r="E4" s="12"/>
      <c r="F4" s="12"/>
      <c r="G4" s="15"/>
      <c r="H4" s="15" t="s">
        <v>161</v>
      </c>
      <c r="I4" s="15">
        <v>28.793600000000001</v>
      </c>
      <c r="J4" s="16">
        <v>1228</v>
      </c>
      <c r="K4" s="7">
        <f t="shared" ref="K4:K9" si="0">I4*J4</f>
        <v>35358.540800000002</v>
      </c>
      <c r="L4" s="15"/>
      <c r="M4" s="15"/>
      <c r="N4" s="15"/>
      <c r="O4" s="15"/>
      <c r="P4" s="17"/>
      <c r="Q4" s="17"/>
      <c r="R4" s="15"/>
      <c r="S4" s="15"/>
      <c r="T4" s="15" t="s">
        <v>161</v>
      </c>
      <c r="U4" s="18">
        <v>0.92920000000000003</v>
      </c>
      <c r="V4" s="7">
        <v>96.97</v>
      </c>
      <c r="W4" s="7">
        <f t="shared" ref="W4:W8" si="1">U4*V4</f>
        <v>90.104523999999998</v>
      </c>
      <c r="X4" s="17"/>
      <c r="Y4" s="17"/>
      <c r="Z4" s="16"/>
      <c r="AA4" s="16"/>
      <c r="AB4" s="16"/>
      <c r="AC4" s="4"/>
      <c r="AD4" s="4"/>
    </row>
    <row r="5" spans="1:30" x14ac:dyDescent="0.25">
      <c r="A5" s="3"/>
      <c r="B5" s="3"/>
      <c r="C5" s="3"/>
      <c r="D5" s="3"/>
      <c r="E5" s="12"/>
      <c r="F5" s="12"/>
      <c r="G5" s="15"/>
      <c r="H5" s="15" t="s">
        <v>16</v>
      </c>
      <c r="I5" s="15">
        <v>5.7366000000000001</v>
      </c>
      <c r="J5" s="16">
        <v>1118</v>
      </c>
      <c r="K5" s="7">
        <f t="shared" si="0"/>
        <v>6413.5187999999998</v>
      </c>
      <c r="L5" s="15"/>
      <c r="M5" s="15"/>
      <c r="N5" s="15"/>
      <c r="O5" s="15"/>
      <c r="P5" s="17"/>
      <c r="Q5" s="17"/>
      <c r="R5" s="15"/>
      <c r="S5" s="15"/>
      <c r="T5" s="15" t="s">
        <v>16</v>
      </c>
      <c r="U5" s="18">
        <v>0.4042</v>
      </c>
      <c r="V5" s="7">
        <v>96.97</v>
      </c>
      <c r="W5" s="7">
        <f t="shared" si="1"/>
        <v>39.195273999999998</v>
      </c>
      <c r="X5" s="17"/>
      <c r="Y5" s="17"/>
      <c r="Z5" s="16"/>
      <c r="AA5" s="16"/>
      <c r="AB5" s="16"/>
      <c r="AC5" s="4"/>
      <c r="AD5" s="4"/>
    </row>
    <row r="6" spans="1:30" x14ac:dyDescent="0.25">
      <c r="A6" s="15"/>
      <c r="B6" s="15"/>
      <c r="C6" s="15"/>
      <c r="D6" s="3"/>
      <c r="E6" s="16"/>
      <c r="F6" s="16"/>
      <c r="G6" s="15"/>
      <c r="H6" s="15" t="s">
        <v>17</v>
      </c>
      <c r="I6" s="15">
        <v>4.7508999999999997</v>
      </c>
      <c r="J6" s="16">
        <v>842</v>
      </c>
      <c r="K6" s="7">
        <f t="shared" si="0"/>
        <v>4000.2577999999999</v>
      </c>
      <c r="L6" s="15"/>
      <c r="M6" s="15"/>
      <c r="N6" s="15"/>
      <c r="O6" s="15"/>
      <c r="P6" s="17"/>
      <c r="Q6" s="17"/>
      <c r="R6" s="15"/>
      <c r="S6" s="15"/>
      <c r="T6" s="15" t="s">
        <v>17</v>
      </c>
      <c r="U6" s="18">
        <v>0.23580000000000001</v>
      </c>
      <c r="V6" s="7">
        <v>96.97</v>
      </c>
      <c r="W6" s="7">
        <f t="shared" si="1"/>
        <v>22.865525999999999</v>
      </c>
      <c r="X6" s="17"/>
      <c r="Y6" s="17"/>
      <c r="Z6" s="16"/>
      <c r="AA6" s="16"/>
      <c r="AB6" s="16"/>
      <c r="AC6" s="4"/>
      <c r="AD6" s="4"/>
    </row>
    <row r="7" spans="1:30" s="20" customFormat="1" x14ac:dyDescent="0.25">
      <c r="A7" s="15"/>
      <c r="B7" s="15"/>
      <c r="C7" s="15"/>
      <c r="D7" s="15"/>
      <c r="E7" s="16"/>
      <c r="F7" s="16"/>
      <c r="G7" s="15"/>
      <c r="H7" s="15" t="s">
        <v>115</v>
      </c>
      <c r="I7" s="15">
        <v>26.257100000000001</v>
      </c>
      <c r="J7" s="16">
        <v>980</v>
      </c>
      <c r="K7" s="7">
        <f t="shared" si="0"/>
        <v>25731.958000000002</v>
      </c>
      <c r="L7" s="15"/>
      <c r="M7" s="15"/>
      <c r="N7" s="15"/>
      <c r="O7" s="15"/>
      <c r="P7" s="17"/>
      <c r="Q7" s="17"/>
      <c r="R7" s="15"/>
      <c r="S7" s="15"/>
      <c r="T7" s="15" t="s">
        <v>866</v>
      </c>
      <c r="U7" s="15">
        <v>1.6862999999999999</v>
      </c>
      <c r="V7" s="7">
        <v>96.97</v>
      </c>
      <c r="W7" s="7">
        <f t="shared" si="1"/>
        <v>163.520511</v>
      </c>
      <c r="X7" s="17"/>
      <c r="Y7" s="17"/>
      <c r="Z7" s="16"/>
      <c r="AA7" s="16"/>
      <c r="AB7" s="16"/>
      <c r="AC7" s="21"/>
      <c r="AD7" s="21"/>
    </row>
    <row r="8" spans="1:30" s="20" customFormat="1" x14ac:dyDescent="0.25">
      <c r="A8" s="15"/>
      <c r="B8" s="15"/>
      <c r="C8" s="15"/>
      <c r="D8" s="15"/>
      <c r="E8" s="16"/>
      <c r="F8" s="16"/>
      <c r="G8" s="15"/>
      <c r="H8" s="15" t="s">
        <v>40</v>
      </c>
      <c r="I8" s="15">
        <v>4.6647999999999996</v>
      </c>
      <c r="J8" s="16">
        <v>552</v>
      </c>
      <c r="K8" s="7">
        <f t="shared" si="0"/>
        <v>2574.9695999999999</v>
      </c>
      <c r="L8" s="15"/>
      <c r="M8" s="15"/>
      <c r="N8" s="15"/>
      <c r="O8" s="15"/>
      <c r="P8" s="17"/>
      <c r="Q8" s="17"/>
      <c r="R8" s="15"/>
      <c r="S8" s="15"/>
      <c r="T8" s="15" t="s">
        <v>63</v>
      </c>
      <c r="U8" s="18">
        <v>16.1187</v>
      </c>
      <c r="V8" s="7">
        <v>96.97</v>
      </c>
      <c r="W8" s="7">
        <f t="shared" si="1"/>
        <v>1563.0303390000001</v>
      </c>
      <c r="X8" s="17"/>
      <c r="Y8" s="17"/>
      <c r="Z8" s="16"/>
      <c r="AA8" s="16"/>
      <c r="AB8" s="16"/>
      <c r="AC8" s="21"/>
      <c r="AD8" s="21"/>
    </row>
    <row r="9" spans="1:30" s="20" customFormat="1" x14ac:dyDescent="0.25">
      <c r="A9" s="15"/>
      <c r="B9" s="15"/>
      <c r="C9" s="15"/>
      <c r="D9" s="15"/>
      <c r="E9" s="16"/>
      <c r="F9" s="16"/>
      <c r="G9" s="15"/>
      <c r="H9" s="15" t="s">
        <v>63</v>
      </c>
      <c r="I9" s="15">
        <v>1.2910999999999999</v>
      </c>
      <c r="J9" s="16">
        <v>386</v>
      </c>
      <c r="K9" s="7">
        <f t="shared" si="0"/>
        <v>498.36459999999994</v>
      </c>
      <c r="L9" s="15"/>
      <c r="M9" s="15"/>
      <c r="N9" s="15"/>
      <c r="O9" s="15"/>
      <c r="P9" s="17"/>
      <c r="Q9" s="17"/>
      <c r="R9" s="15"/>
      <c r="S9" s="15"/>
      <c r="T9" s="15"/>
      <c r="U9" s="15"/>
      <c r="V9" s="7"/>
      <c r="W9" s="7"/>
      <c r="X9" s="17"/>
      <c r="Y9" s="17"/>
      <c r="Z9" s="16"/>
      <c r="AA9" s="16"/>
      <c r="AB9" s="16"/>
      <c r="AC9" s="21"/>
      <c r="AD9" s="21"/>
    </row>
    <row r="10" spans="1:30" s="20" customFormat="1" x14ac:dyDescent="0.25">
      <c r="A10" s="15"/>
      <c r="B10" s="15"/>
      <c r="C10" s="15"/>
      <c r="D10" s="15"/>
      <c r="E10" s="16"/>
      <c r="F10" s="16"/>
      <c r="G10" s="15"/>
      <c r="H10" s="15"/>
      <c r="I10" s="15">
        <f>SUM(I3:I9)</f>
        <v>122.699</v>
      </c>
      <c r="J10" s="16"/>
      <c r="K10" s="7">
        <f>SUM(K3:K9)</f>
        <v>110625.85920000001</v>
      </c>
      <c r="L10" s="15"/>
      <c r="M10" s="15"/>
      <c r="N10" s="15"/>
      <c r="O10" s="15"/>
      <c r="P10" s="17"/>
      <c r="Q10" s="17"/>
      <c r="R10" s="15"/>
      <c r="S10" s="15"/>
      <c r="T10" s="15"/>
      <c r="U10" s="18">
        <f>SUM(U3:U8)</f>
        <v>34.790999999999997</v>
      </c>
      <c r="V10" s="7"/>
      <c r="W10" s="7">
        <f>SUM(W3:W8)</f>
        <v>3373.6832700000004</v>
      </c>
      <c r="X10" s="17"/>
      <c r="Y10" s="17">
        <f>K10+W10</f>
        <v>113999.54247</v>
      </c>
      <c r="Z10" s="16">
        <v>114000</v>
      </c>
      <c r="AA10" s="16">
        <v>110900</v>
      </c>
      <c r="AB10" s="16">
        <f>Z10-AA10</f>
        <v>3100</v>
      </c>
      <c r="AC10" s="21"/>
      <c r="AD10" s="21"/>
    </row>
    <row r="11" spans="1:30" s="20" customFormat="1" x14ac:dyDescent="0.25">
      <c r="A11" s="22"/>
      <c r="B11" s="22"/>
      <c r="C11" s="22"/>
      <c r="D11" s="22"/>
      <c r="E11" s="23"/>
      <c r="F11" s="23"/>
      <c r="G11" s="22"/>
      <c r="H11" s="22"/>
      <c r="I11" s="22"/>
      <c r="J11" s="23"/>
      <c r="K11" s="19"/>
      <c r="L11" s="22"/>
      <c r="M11" s="22"/>
      <c r="N11" s="22"/>
      <c r="O11" s="22"/>
      <c r="P11" s="24"/>
      <c r="Q11" s="24"/>
      <c r="R11" s="22"/>
      <c r="S11" s="22"/>
      <c r="T11" s="22"/>
      <c r="U11" s="22"/>
      <c r="V11" s="19"/>
      <c r="W11" s="19"/>
      <c r="X11" s="24"/>
      <c r="Y11" s="24"/>
      <c r="Z11" s="23"/>
      <c r="AA11" s="23"/>
      <c r="AB11" s="23"/>
      <c r="AC11" s="21"/>
      <c r="AD11" s="21"/>
    </row>
    <row r="12" spans="1:30" s="20" customFormat="1" x14ac:dyDescent="0.25">
      <c r="A12" s="15" t="s">
        <v>867</v>
      </c>
      <c r="B12" s="15" t="s">
        <v>565</v>
      </c>
      <c r="C12" s="15" t="s">
        <v>15</v>
      </c>
      <c r="D12" s="15">
        <v>80</v>
      </c>
      <c r="E12" s="16">
        <v>83800</v>
      </c>
      <c r="F12" s="16"/>
      <c r="G12" s="15">
        <v>73.276200000000003</v>
      </c>
      <c r="H12" s="15" t="s">
        <v>18</v>
      </c>
      <c r="I12" s="15">
        <v>13.453900000000001</v>
      </c>
      <c r="J12" s="16">
        <v>1201</v>
      </c>
      <c r="K12" s="7">
        <f>I12*J12</f>
        <v>16158.133900000001</v>
      </c>
      <c r="L12" s="15"/>
      <c r="M12" s="15"/>
      <c r="N12" s="15"/>
      <c r="O12" s="15"/>
      <c r="P12" s="7"/>
      <c r="Q12" s="7"/>
      <c r="R12" s="15"/>
      <c r="S12" s="15">
        <v>6.7237999999999998</v>
      </c>
      <c r="T12" s="15" t="s">
        <v>18</v>
      </c>
      <c r="U12" s="15">
        <v>0.79379999999999995</v>
      </c>
      <c r="V12" s="7">
        <v>96.97</v>
      </c>
      <c r="W12" s="7">
        <f>U12*V12</f>
        <v>76.974785999999995</v>
      </c>
      <c r="X12" s="17"/>
      <c r="Y12" s="17"/>
      <c r="Z12" s="16"/>
      <c r="AA12" s="16"/>
      <c r="AB12" s="16"/>
      <c r="AC12" s="21"/>
      <c r="AD12" s="21"/>
    </row>
    <row r="13" spans="1:30" s="20" customFormat="1" x14ac:dyDescent="0.25">
      <c r="A13" s="15"/>
      <c r="B13" s="15" t="s">
        <v>868</v>
      </c>
      <c r="C13" s="15"/>
      <c r="D13" s="15"/>
      <c r="E13" s="16"/>
      <c r="F13" s="16"/>
      <c r="G13" s="15"/>
      <c r="H13" s="15" t="s">
        <v>161</v>
      </c>
      <c r="I13" s="15">
        <v>17.434699999999999</v>
      </c>
      <c r="J13" s="16">
        <v>1228</v>
      </c>
      <c r="K13" s="7">
        <f t="shared" ref="K13:K14" si="2">I13*J13</f>
        <v>21409.811600000001</v>
      </c>
      <c r="L13" s="15"/>
      <c r="M13" s="15"/>
      <c r="N13" s="15"/>
      <c r="O13" s="15"/>
      <c r="P13" s="7"/>
      <c r="Q13" s="7"/>
      <c r="R13" s="15"/>
      <c r="S13" s="15"/>
      <c r="T13" s="15" t="s">
        <v>160</v>
      </c>
      <c r="U13" s="18">
        <v>1.7833000000000001</v>
      </c>
      <c r="V13" s="7">
        <v>96.97</v>
      </c>
      <c r="W13" s="7">
        <f t="shared" ref="W13:W15" si="3">U13*V13</f>
        <v>172.92660100000001</v>
      </c>
      <c r="X13" s="17"/>
      <c r="Y13" s="17"/>
      <c r="Z13" s="16"/>
      <c r="AA13" s="16"/>
      <c r="AB13" s="16"/>
      <c r="AC13" s="21"/>
      <c r="AD13" s="21"/>
    </row>
    <row r="14" spans="1:30" s="20" customFormat="1" x14ac:dyDescent="0.25">
      <c r="A14" s="15"/>
      <c r="B14" s="15"/>
      <c r="C14" s="15"/>
      <c r="D14" s="15"/>
      <c r="E14" s="16"/>
      <c r="F14" s="16"/>
      <c r="G14" s="15"/>
      <c r="H14" s="15" t="s">
        <v>16</v>
      </c>
      <c r="I14" s="15">
        <v>42.387599999999999</v>
      </c>
      <c r="J14" s="16">
        <v>1118</v>
      </c>
      <c r="K14" s="7">
        <f t="shared" si="2"/>
        <v>47389.336799999997</v>
      </c>
      <c r="L14" s="15"/>
      <c r="M14" s="15"/>
      <c r="N14" s="15"/>
      <c r="O14" s="15"/>
      <c r="P14" s="7"/>
      <c r="Q14" s="7"/>
      <c r="R14" s="15"/>
      <c r="S14" s="15"/>
      <c r="T14" s="15" t="s">
        <v>161</v>
      </c>
      <c r="U14" s="15">
        <v>1.5809</v>
      </c>
      <c r="V14" s="7">
        <v>96.97</v>
      </c>
      <c r="W14" s="7">
        <f t="shared" si="3"/>
        <v>153.29987299999999</v>
      </c>
      <c r="X14" s="17"/>
      <c r="Y14" s="17"/>
      <c r="Z14" s="16"/>
      <c r="AA14" s="16"/>
      <c r="AB14" s="16"/>
      <c r="AC14" s="21"/>
    </row>
    <row r="15" spans="1:30" s="20" customFormat="1" x14ac:dyDescent="0.25">
      <c r="A15" s="15"/>
      <c r="B15" s="15"/>
      <c r="C15" s="15"/>
      <c r="D15" s="15"/>
      <c r="E15" s="16"/>
      <c r="F15" s="16"/>
      <c r="G15" s="15"/>
      <c r="H15" s="15"/>
      <c r="I15" s="15"/>
      <c r="J15" s="16"/>
      <c r="K15" s="7"/>
      <c r="L15" s="15"/>
      <c r="M15" s="15"/>
      <c r="N15" s="15"/>
      <c r="O15" s="15"/>
      <c r="P15" s="7"/>
      <c r="Q15" s="7"/>
      <c r="R15" s="15"/>
      <c r="S15" s="15"/>
      <c r="T15" s="15" t="s">
        <v>16</v>
      </c>
      <c r="U15" s="18">
        <v>2.5657999999999999</v>
      </c>
      <c r="V15" s="7">
        <v>96.97</v>
      </c>
      <c r="W15" s="7">
        <f t="shared" si="3"/>
        <v>248.80562599999999</v>
      </c>
      <c r="X15" s="17"/>
      <c r="Y15" s="17"/>
      <c r="Z15" s="16"/>
      <c r="AA15" s="16"/>
      <c r="AB15" s="16"/>
      <c r="AC15" s="21"/>
    </row>
    <row r="16" spans="1:30" s="20" customFormat="1" x14ac:dyDescent="0.25">
      <c r="A16" s="15"/>
      <c r="B16" s="15"/>
      <c r="C16" s="15"/>
      <c r="D16" s="15"/>
      <c r="E16" s="16"/>
      <c r="F16" s="16"/>
      <c r="G16" s="15"/>
      <c r="H16" s="15"/>
      <c r="I16" s="15">
        <f>SUM(I12:I14)</f>
        <v>73.276200000000003</v>
      </c>
      <c r="J16" s="16"/>
      <c r="K16" s="7">
        <f>SUM(K12:K14)</f>
        <v>84957.282299999992</v>
      </c>
      <c r="L16" s="15"/>
      <c r="M16" s="15"/>
      <c r="N16" s="15"/>
      <c r="O16" s="15"/>
      <c r="P16" s="7"/>
      <c r="Q16" s="7"/>
      <c r="R16" s="15"/>
      <c r="S16" s="15"/>
      <c r="T16" s="15"/>
      <c r="U16" s="18">
        <f>SUM(U12:U15)</f>
        <v>6.7238000000000007</v>
      </c>
      <c r="V16" s="7"/>
      <c r="W16" s="7">
        <f>SUM(W12:W15)</f>
        <v>652.00688600000001</v>
      </c>
      <c r="X16" s="17"/>
      <c r="Y16" s="17">
        <f>K16+W16</f>
        <v>85609.289185999995</v>
      </c>
      <c r="Z16" s="16">
        <v>85600</v>
      </c>
      <c r="AA16" s="16">
        <v>83800</v>
      </c>
      <c r="AB16" s="16">
        <f>Z16-AA16</f>
        <v>1800</v>
      </c>
      <c r="AC16" s="21"/>
    </row>
    <row r="17" spans="1:29" s="20" customFormat="1" x14ac:dyDescent="0.25">
      <c r="A17" s="22"/>
      <c r="B17" s="22"/>
      <c r="C17" s="22"/>
      <c r="D17" s="22"/>
      <c r="E17" s="23"/>
      <c r="F17" s="23"/>
      <c r="G17" s="22"/>
      <c r="H17" s="22"/>
      <c r="I17" s="22"/>
      <c r="J17" s="23"/>
      <c r="K17" s="19"/>
      <c r="L17" s="22"/>
      <c r="M17" s="22"/>
      <c r="N17" s="22"/>
      <c r="O17" s="22"/>
      <c r="P17" s="19"/>
      <c r="Q17" s="19"/>
      <c r="R17" s="22"/>
      <c r="S17" s="22"/>
      <c r="T17" s="22"/>
      <c r="U17" s="49"/>
      <c r="V17" s="19"/>
      <c r="W17" s="19"/>
      <c r="X17" s="24"/>
      <c r="Y17" s="24"/>
      <c r="Z17" s="23"/>
      <c r="AA17" s="23"/>
      <c r="AB17" s="23"/>
      <c r="AC17" s="21"/>
    </row>
    <row r="18" spans="1:29" s="20" customFormat="1" x14ac:dyDescent="0.25">
      <c r="A18" s="15" t="s">
        <v>869</v>
      </c>
      <c r="B18" s="15" t="s">
        <v>870</v>
      </c>
      <c r="C18" s="15" t="s">
        <v>15</v>
      </c>
      <c r="D18" s="15">
        <v>152.34</v>
      </c>
      <c r="E18" s="16">
        <v>155700</v>
      </c>
      <c r="F18" s="16"/>
      <c r="G18" s="15">
        <v>135.5103</v>
      </c>
      <c r="H18" s="15" t="s">
        <v>18</v>
      </c>
      <c r="I18" s="15">
        <v>18.2195</v>
      </c>
      <c r="J18" s="16">
        <v>1201</v>
      </c>
      <c r="K18" s="7">
        <f>I18*J18</f>
        <v>21881.619500000001</v>
      </c>
      <c r="L18" s="15"/>
      <c r="M18" s="15"/>
      <c r="N18" s="15"/>
      <c r="O18" s="15"/>
      <c r="P18" s="7"/>
      <c r="Q18" s="7"/>
      <c r="R18" s="15"/>
      <c r="S18" s="15">
        <v>21.829699999999999</v>
      </c>
      <c r="T18" s="15" t="s">
        <v>18</v>
      </c>
      <c r="U18" s="18">
        <v>3.8327</v>
      </c>
      <c r="V18" s="7">
        <v>96.97</v>
      </c>
      <c r="W18" s="7">
        <f>U18*V18</f>
        <v>371.65691900000002</v>
      </c>
      <c r="X18" s="17"/>
      <c r="Y18" s="17"/>
      <c r="Z18" s="16"/>
      <c r="AA18" s="16"/>
      <c r="AB18" s="16"/>
      <c r="AC18" s="21"/>
    </row>
    <row r="19" spans="1:29" s="20" customFormat="1" x14ac:dyDescent="0.25">
      <c r="A19" s="15"/>
      <c r="B19" s="15"/>
      <c r="C19" s="15"/>
      <c r="D19" s="15"/>
      <c r="E19" s="16"/>
      <c r="F19" s="16"/>
      <c r="G19" s="15"/>
      <c r="H19" s="15" t="s">
        <v>160</v>
      </c>
      <c r="I19" s="15">
        <v>15.7668</v>
      </c>
      <c r="J19" s="16">
        <v>1104</v>
      </c>
      <c r="K19" s="7">
        <f t="shared" ref="K19:K24" si="4">I19*J19</f>
        <v>17406.547200000001</v>
      </c>
      <c r="L19" s="15"/>
      <c r="M19" s="15"/>
      <c r="N19" s="15"/>
      <c r="O19" s="15"/>
      <c r="P19" s="17"/>
      <c r="Q19" s="17"/>
      <c r="R19" s="15"/>
      <c r="S19" s="15"/>
      <c r="T19" s="15" t="s">
        <v>160</v>
      </c>
      <c r="U19" s="18">
        <v>2.2826</v>
      </c>
      <c r="V19" s="7">
        <v>96.97</v>
      </c>
      <c r="W19" s="7">
        <f t="shared" ref="W19:W24" si="5">U19*V19</f>
        <v>221.34372199999999</v>
      </c>
      <c r="X19" s="17"/>
      <c r="Y19" s="17"/>
      <c r="Z19" s="16"/>
      <c r="AA19" s="16"/>
      <c r="AB19" s="16"/>
      <c r="AC19" s="21"/>
    </row>
    <row r="20" spans="1:29" s="20" customFormat="1" x14ac:dyDescent="0.25">
      <c r="A20" s="15"/>
      <c r="B20" s="15"/>
      <c r="C20" s="15"/>
      <c r="D20" s="15"/>
      <c r="E20" s="16"/>
      <c r="F20" s="15"/>
      <c r="G20" s="15"/>
      <c r="H20" s="15" t="s">
        <v>176</v>
      </c>
      <c r="I20" s="15">
        <v>3.7635000000000001</v>
      </c>
      <c r="J20" s="16">
        <v>883</v>
      </c>
      <c r="K20" s="7">
        <f t="shared" si="4"/>
        <v>3323.1705000000002</v>
      </c>
      <c r="L20" s="15"/>
      <c r="M20" s="15"/>
      <c r="N20" s="15"/>
      <c r="O20" s="15"/>
      <c r="P20" s="17"/>
      <c r="Q20" s="17"/>
      <c r="R20" s="15"/>
      <c r="S20" s="15"/>
      <c r="T20" s="15" t="s">
        <v>176</v>
      </c>
      <c r="U20" s="15">
        <v>3.2300000000000002E-2</v>
      </c>
      <c r="V20" s="7">
        <v>96.97</v>
      </c>
      <c r="W20" s="7">
        <f t="shared" si="5"/>
        <v>3.1321310000000002</v>
      </c>
      <c r="X20" s="15"/>
      <c r="Y20" s="15"/>
      <c r="Z20" s="16"/>
      <c r="AA20" s="16"/>
      <c r="AB20" s="16"/>
      <c r="AC20" s="21"/>
    </row>
    <row r="21" spans="1:29" s="20" customFormat="1" x14ac:dyDescent="0.25">
      <c r="A21" s="15"/>
      <c r="B21" s="15"/>
      <c r="C21" s="15"/>
      <c r="D21" s="15"/>
      <c r="E21" s="16"/>
      <c r="F21" s="15"/>
      <c r="G21" s="15"/>
      <c r="H21" s="15" t="s">
        <v>161</v>
      </c>
      <c r="I21" s="15">
        <v>63.2164</v>
      </c>
      <c r="J21" s="16">
        <v>1228</v>
      </c>
      <c r="K21" s="7">
        <f t="shared" si="4"/>
        <v>77629.739199999996</v>
      </c>
      <c r="L21" s="15"/>
      <c r="M21" s="15"/>
      <c r="N21" s="15"/>
      <c r="O21" s="15"/>
      <c r="P21" s="17"/>
      <c r="Q21" s="17"/>
      <c r="R21" s="15"/>
      <c r="S21" s="15"/>
      <c r="T21" s="15" t="s">
        <v>161</v>
      </c>
      <c r="U21" s="15">
        <v>4.8354999999999997</v>
      </c>
      <c r="V21" s="7">
        <v>96.97</v>
      </c>
      <c r="W21" s="7">
        <f t="shared" si="5"/>
        <v>468.89843499999995</v>
      </c>
      <c r="X21" s="15"/>
      <c r="Y21" s="15"/>
      <c r="Z21" s="16"/>
      <c r="AA21" s="16"/>
      <c r="AB21" s="16"/>
      <c r="AC21" s="21"/>
    </row>
    <row r="22" spans="1:29" s="20" customFormat="1" x14ac:dyDescent="0.25">
      <c r="A22" s="15"/>
      <c r="B22" s="15"/>
      <c r="C22" s="15"/>
      <c r="D22" s="15"/>
      <c r="E22" s="16"/>
      <c r="F22" s="15"/>
      <c r="G22" s="15"/>
      <c r="H22" s="15" t="s">
        <v>16</v>
      </c>
      <c r="I22" s="15">
        <v>27.2529</v>
      </c>
      <c r="J22" s="16">
        <v>1118</v>
      </c>
      <c r="K22" s="7">
        <f t="shared" si="4"/>
        <v>30468.742200000001</v>
      </c>
      <c r="L22" s="15"/>
      <c r="M22" s="15"/>
      <c r="N22" s="15"/>
      <c r="O22" s="15"/>
      <c r="P22" s="17"/>
      <c r="Q22" s="17"/>
      <c r="R22" s="15"/>
      <c r="S22" s="15"/>
      <c r="T22" s="15" t="s">
        <v>16</v>
      </c>
      <c r="U22" s="15">
        <v>7.7750000000000004</v>
      </c>
      <c r="V22" s="7">
        <v>96.97</v>
      </c>
      <c r="W22" s="7">
        <f t="shared" si="5"/>
        <v>753.94175000000007</v>
      </c>
      <c r="X22" s="15"/>
      <c r="Y22" s="17"/>
      <c r="Z22" s="16"/>
      <c r="AA22" s="16"/>
      <c r="AB22" s="16"/>
      <c r="AC22" s="21"/>
    </row>
    <row r="23" spans="1:29" s="20" customFormat="1" x14ac:dyDescent="0.25">
      <c r="A23" s="15"/>
      <c r="B23" s="15"/>
      <c r="C23" s="15"/>
      <c r="D23" s="15"/>
      <c r="E23" s="16"/>
      <c r="F23" s="15"/>
      <c r="G23" s="15"/>
      <c r="H23" s="15" t="s">
        <v>115</v>
      </c>
      <c r="I23" s="15">
        <v>6.5827999999999998</v>
      </c>
      <c r="J23" s="16">
        <v>980</v>
      </c>
      <c r="K23" s="7">
        <f t="shared" si="4"/>
        <v>6451.1439999999993</v>
      </c>
      <c r="L23" s="15"/>
      <c r="M23" s="15"/>
      <c r="N23" s="15"/>
      <c r="O23" s="15"/>
      <c r="P23" s="17"/>
      <c r="Q23" s="17"/>
      <c r="R23" s="15"/>
      <c r="S23" s="15"/>
      <c r="T23" s="15" t="s">
        <v>115</v>
      </c>
      <c r="U23" s="15">
        <v>2.2865000000000002</v>
      </c>
      <c r="V23" s="7">
        <v>96.97</v>
      </c>
      <c r="W23" s="7">
        <f t="shared" si="5"/>
        <v>221.72190500000002</v>
      </c>
      <c r="X23" s="15"/>
      <c r="Y23" s="15"/>
      <c r="Z23" s="16"/>
      <c r="AA23" s="16"/>
      <c r="AB23" s="16"/>
      <c r="AC23" s="21"/>
    </row>
    <row r="24" spans="1:29" s="20" customFormat="1" x14ac:dyDescent="0.25">
      <c r="A24" s="15"/>
      <c r="B24" s="15"/>
      <c r="C24" s="15"/>
      <c r="D24" s="15"/>
      <c r="E24" s="16"/>
      <c r="F24" s="15"/>
      <c r="G24" s="15"/>
      <c r="H24" s="15" t="s">
        <v>63</v>
      </c>
      <c r="I24" s="15">
        <v>0.70840000000000003</v>
      </c>
      <c r="J24" s="16">
        <v>386</v>
      </c>
      <c r="K24" s="7">
        <f t="shared" si="4"/>
        <v>273.44240000000002</v>
      </c>
      <c r="L24" s="15"/>
      <c r="M24" s="15"/>
      <c r="N24" s="15"/>
      <c r="O24" s="15"/>
      <c r="P24" s="17"/>
      <c r="Q24" s="17"/>
      <c r="R24" s="15"/>
      <c r="S24" s="15"/>
      <c r="T24" s="15" t="s">
        <v>63</v>
      </c>
      <c r="U24" s="15">
        <v>0.78510000000000002</v>
      </c>
      <c r="V24" s="7">
        <v>96.97</v>
      </c>
      <c r="W24" s="7">
        <f t="shared" si="5"/>
        <v>76.131146999999999</v>
      </c>
      <c r="X24" s="15"/>
      <c r="Y24" s="15"/>
      <c r="Z24" s="16"/>
      <c r="AA24" s="16"/>
      <c r="AB24" s="16"/>
      <c r="AC24" s="21"/>
    </row>
    <row r="25" spans="1:29" s="20" customFormat="1" x14ac:dyDescent="0.25">
      <c r="A25" s="15" t="s">
        <v>35</v>
      </c>
      <c r="B25" s="15"/>
      <c r="C25" s="15"/>
      <c r="D25" s="15"/>
      <c r="E25" s="16"/>
      <c r="F25" s="15"/>
      <c r="G25" s="15"/>
      <c r="H25" s="15"/>
      <c r="I25" s="15">
        <f>SUM(I18:I24)</f>
        <v>135.5103</v>
      </c>
      <c r="J25" s="16"/>
      <c r="K25" s="17">
        <f>SUM(K18:K24)</f>
        <v>157434.405</v>
      </c>
      <c r="L25" s="15"/>
      <c r="M25" s="15"/>
      <c r="N25" s="15"/>
      <c r="O25" s="15"/>
      <c r="P25" s="17"/>
      <c r="Q25" s="17"/>
      <c r="R25" s="15"/>
      <c r="S25" s="15"/>
      <c r="T25" s="15"/>
      <c r="U25" s="18">
        <f>SUM(U18:U24)</f>
        <v>21.829699999999999</v>
      </c>
      <c r="V25" s="7"/>
      <c r="W25" s="7">
        <f>SUM(W18:W24)</f>
        <v>2116.8260089999999</v>
      </c>
      <c r="X25" s="15"/>
      <c r="Y25" s="17">
        <f>K25+W25</f>
        <v>159551.23100900001</v>
      </c>
      <c r="Z25" s="16">
        <v>159600</v>
      </c>
      <c r="AA25" s="16">
        <v>155700</v>
      </c>
      <c r="AB25" s="16">
        <f>Z25-AA25</f>
        <v>3900</v>
      </c>
      <c r="AC25" s="21"/>
    </row>
    <row r="26" spans="1:29" s="20" customFormat="1" x14ac:dyDescent="0.25">
      <c r="A26" s="22"/>
      <c r="B26" s="22"/>
      <c r="C26" s="22"/>
      <c r="D26" s="22"/>
      <c r="E26" s="23"/>
      <c r="F26" s="22"/>
      <c r="G26" s="22"/>
      <c r="H26" s="22"/>
      <c r="I26" s="22"/>
      <c r="J26" s="23"/>
      <c r="K26" s="24"/>
      <c r="L26" s="22"/>
      <c r="M26" s="22"/>
      <c r="N26" s="22"/>
      <c r="O26" s="22"/>
      <c r="P26" s="24"/>
      <c r="Q26" s="24"/>
      <c r="R26" s="22"/>
      <c r="S26" s="22"/>
      <c r="T26" s="22"/>
      <c r="U26" s="22"/>
      <c r="V26" s="19"/>
      <c r="W26" s="19"/>
      <c r="X26" s="22"/>
      <c r="Y26" s="22"/>
      <c r="Z26" s="23"/>
      <c r="AA26" s="23"/>
      <c r="AB26" s="23"/>
      <c r="AC26" s="21"/>
    </row>
    <row r="27" spans="1:29" s="20" customFormat="1" x14ac:dyDescent="0.25">
      <c r="A27" s="15" t="s">
        <v>871</v>
      </c>
      <c r="B27" s="15" t="s">
        <v>872</v>
      </c>
      <c r="C27" s="15" t="s">
        <v>15</v>
      </c>
      <c r="D27" s="15">
        <v>157.62</v>
      </c>
      <c r="E27" s="16">
        <v>137000</v>
      </c>
      <c r="F27" s="15"/>
      <c r="G27" s="15">
        <v>121.2128</v>
      </c>
      <c r="H27" s="15" t="s">
        <v>106</v>
      </c>
      <c r="I27" s="15">
        <v>4.3784000000000001</v>
      </c>
      <c r="J27" s="16">
        <v>704</v>
      </c>
      <c r="K27" s="17">
        <f>I27*J27</f>
        <v>3082.3935999999999</v>
      </c>
      <c r="L27" s="15"/>
      <c r="M27" s="15"/>
      <c r="N27" s="15"/>
      <c r="O27" s="15"/>
      <c r="P27" s="17"/>
      <c r="Q27" s="17"/>
      <c r="R27" s="15"/>
      <c r="S27" s="15">
        <v>36.407200000000003</v>
      </c>
      <c r="T27" s="15" t="s">
        <v>18</v>
      </c>
      <c r="U27" s="15">
        <v>1.1093999999999999</v>
      </c>
      <c r="V27" s="7">
        <v>96.97</v>
      </c>
      <c r="W27" s="7">
        <f>U27*V27</f>
        <v>107.57851799999999</v>
      </c>
      <c r="X27" s="15"/>
      <c r="Y27" s="17"/>
      <c r="Z27" s="16"/>
      <c r="AA27" s="16"/>
      <c r="AB27" s="16"/>
      <c r="AC27" s="21"/>
    </row>
    <row r="28" spans="1:29" s="20" customFormat="1" x14ac:dyDescent="0.25">
      <c r="A28" s="15"/>
      <c r="B28" s="15"/>
      <c r="C28" s="15"/>
      <c r="D28" s="15"/>
      <c r="E28" s="16"/>
      <c r="F28" s="15"/>
      <c r="G28" s="15"/>
      <c r="H28" s="15" t="s">
        <v>160</v>
      </c>
      <c r="I28" s="15">
        <v>6.7024999999999997</v>
      </c>
      <c r="J28" s="16">
        <v>1104</v>
      </c>
      <c r="K28" s="17">
        <f t="shared" ref="K28:K33" si="6">I28*J28</f>
        <v>7399.5599999999995</v>
      </c>
      <c r="L28" s="15"/>
      <c r="M28" s="15"/>
      <c r="N28" s="15"/>
      <c r="O28" s="15"/>
      <c r="P28" s="17"/>
      <c r="Q28" s="17"/>
      <c r="R28" s="15"/>
      <c r="S28" s="15"/>
      <c r="T28" s="15" t="s">
        <v>106</v>
      </c>
      <c r="U28" s="18">
        <v>5.9729999999999999</v>
      </c>
      <c r="V28" s="7">
        <v>96.97</v>
      </c>
      <c r="W28" s="7">
        <f t="shared" ref="W28:W34" si="7">U28*V28</f>
        <v>579.20181000000002</v>
      </c>
      <c r="X28" s="15"/>
      <c r="Y28" s="17"/>
      <c r="Z28" s="16"/>
      <c r="AA28" s="16"/>
      <c r="AB28" s="16"/>
      <c r="AC28" s="28"/>
    </row>
    <row r="29" spans="1:29" s="21" customFormat="1" x14ac:dyDescent="0.25">
      <c r="A29" s="15"/>
      <c r="B29" s="15"/>
      <c r="C29" s="15"/>
      <c r="D29" s="15"/>
      <c r="E29" s="16"/>
      <c r="F29" s="16"/>
      <c r="G29" s="15"/>
      <c r="H29" s="15" t="s">
        <v>176</v>
      </c>
      <c r="I29" s="15">
        <v>7.8883000000000001</v>
      </c>
      <c r="J29" s="16">
        <v>883</v>
      </c>
      <c r="K29" s="17">
        <f t="shared" si="6"/>
        <v>6965.3689000000004</v>
      </c>
      <c r="L29" s="15"/>
      <c r="M29" s="15"/>
      <c r="N29" s="15"/>
      <c r="O29" s="15"/>
      <c r="P29" s="17"/>
      <c r="Q29" s="17"/>
      <c r="R29" s="15"/>
      <c r="S29" s="15"/>
      <c r="T29" s="15" t="s">
        <v>161</v>
      </c>
      <c r="U29" s="18">
        <v>10.5822</v>
      </c>
      <c r="V29" s="7">
        <v>96.97</v>
      </c>
      <c r="W29" s="7">
        <f t="shared" si="7"/>
        <v>1026.1559340000001</v>
      </c>
      <c r="X29" s="17"/>
      <c r="Y29" s="17"/>
      <c r="Z29" s="16"/>
      <c r="AA29" s="16"/>
      <c r="AB29" s="16"/>
    </row>
    <row r="30" spans="1:29" s="20" customFormat="1" x14ac:dyDescent="0.25">
      <c r="A30" s="15"/>
      <c r="B30" s="15"/>
      <c r="C30" s="15"/>
      <c r="D30" s="15"/>
      <c r="E30" s="16"/>
      <c r="F30" s="16"/>
      <c r="G30" s="15"/>
      <c r="H30" s="15" t="s">
        <v>161</v>
      </c>
      <c r="I30" s="15">
        <v>77.506</v>
      </c>
      <c r="J30" s="16">
        <v>1228</v>
      </c>
      <c r="K30" s="17">
        <f t="shared" si="6"/>
        <v>95177.368000000002</v>
      </c>
      <c r="L30" s="15"/>
      <c r="M30" s="15"/>
      <c r="N30" s="15"/>
      <c r="O30" s="15"/>
      <c r="P30" s="17"/>
      <c r="Q30" s="17"/>
      <c r="R30" s="15"/>
      <c r="S30" s="15"/>
      <c r="T30" s="15" t="s">
        <v>16</v>
      </c>
      <c r="U30" s="15">
        <v>1.1168</v>
      </c>
      <c r="V30" s="7">
        <v>96.97</v>
      </c>
      <c r="W30" s="7">
        <f t="shared" si="7"/>
        <v>108.29609600000001</v>
      </c>
      <c r="X30" s="17"/>
      <c r="Y30" s="17"/>
      <c r="Z30" s="16"/>
      <c r="AA30" s="16"/>
      <c r="AB30" s="16"/>
      <c r="AC30" s="21"/>
    </row>
    <row r="31" spans="1:29" s="20" customFormat="1" x14ac:dyDescent="0.25">
      <c r="A31" s="15"/>
      <c r="B31" s="15"/>
      <c r="C31" s="15"/>
      <c r="D31" s="15"/>
      <c r="E31" s="16"/>
      <c r="F31" s="16"/>
      <c r="G31" s="15"/>
      <c r="H31" s="15" t="s">
        <v>16</v>
      </c>
      <c r="I31" s="15">
        <v>16.3979</v>
      </c>
      <c r="J31" s="16">
        <v>1118</v>
      </c>
      <c r="K31" s="17">
        <f t="shared" si="6"/>
        <v>18332.852200000001</v>
      </c>
      <c r="L31" s="15"/>
      <c r="M31" s="15"/>
      <c r="N31" s="15"/>
      <c r="O31" s="15"/>
      <c r="P31" s="7"/>
      <c r="Q31" s="7"/>
      <c r="R31" s="15"/>
      <c r="S31" s="15"/>
      <c r="T31" s="15" t="s">
        <v>17</v>
      </c>
      <c r="U31" s="15">
        <v>3.5609000000000002</v>
      </c>
      <c r="V31" s="7">
        <v>96.97</v>
      </c>
      <c r="W31" s="7">
        <f t="shared" si="7"/>
        <v>345.30047300000001</v>
      </c>
      <c r="X31" s="17"/>
      <c r="Y31" s="17"/>
      <c r="Z31" s="16"/>
      <c r="AA31" s="16"/>
      <c r="AB31" s="16"/>
      <c r="AC31" s="21"/>
    </row>
    <row r="32" spans="1:29" s="20" customFormat="1" x14ac:dyDescent="0.25">
      <c r="A32" s="15"/>
      <c r="B32" s="15"/>
      <c r="C32" s="15"/>
      <c r="D32" s="15"/>
      <c r="E32" s="16"/>
      <c r="F32" s="16"/>
      <c r="G32" s="15"/>
      <c r="H32" s="15" t="s">
        <v>17</v>
      </c>
      <c r="I32" s="15">
        <v>4.9438000000000004</v>
      </c>
      <c r="J32" s="16">
        <v>842</v>
      </c>
      <c r="K32" s="17">
        <f t="shared" si="6"/>
        <v>4162.6796000000004</v>
      </c>
      <c r="L32" s="15"/>
      <c r="M32" s="15"/>
      <c r="N32" s="15"/>
      <c r="O32" s="18"/>
      <c r="P32" s="7"/>
      <c r="Q32" s="7"/>
      <c r="R32" s="15"/>
      <c r="S32" s="15"/>
      <c r="T32" s="15" t="s">
        <v>115</v>
      </c>
      <c r="U32" s="18">
        <v>0.36859999999999998</v>
      </c>
      <c r="V32" s="7">
        <v>96.97</v>
      </c>
      <c r="W32" s="7">
        <f t="shared" si="7"/>
        <v>35.743141999999999</v>
      </c>
      <c r="X32" s="17"/>
      <c r="Y32" s="17"/>
      <c r="Z32" s="16"/>
      <c r="AA32" s="16"/>
      <c r="AB32" s="16"/>
    </row>
    <row r="33" spans="1:28" s="20" customFormat="1" x14ac:dyDescent="0.25">
      <c r="A33" s="15"/>
      <c r="B33" s="15"/>
      <c r="C33" s="15"/>
      <c r="D33" s="15"/>
      <c r="E33" s="16"/>
      <c r="F33" s="16"/>
      <c r="G33" s="15"/>
      <c r="H33" s="15" t="s">
        <v>115</v>
      </c>
      <c r="I33" s="15">
        <v>3.3959000000000001</v>
      </c>
      <c r="J33" s="16">
        <v>980</v>
      </c>
      <c r="K33" s="17">
        <f t="shared" si="6"/>
        <v>3327.982</v>
      </c>
      <c r="L33" s="15"/>
      <c r="M33" s="15"/>
      <c r="N33" s="15"/>
      <c r="O33" s="15"/>
      <c r="P33" s="7"/>
      <c r="Q33" s="7"/>
      <c r="R33" s="15"/>
      <c r="S33" s="15"/>
      <c r="T33" s="15" t="s">
        <v>142</v>
      </c>
      <c r="U33" s="15">
        <v>6.8665000000000003</v>
      </c>
      <c r="V33" s="7">
        <v>96.97</v>
      </c>
      <c r="W33" s="7">
        <f t="shared" si="7"/>
        <v>665.84450500000003</v>
      </c>
      <c r="X33" s="17"/>
      <c r="Y33" s="17"/>
      <c r="Z33" s="16"/>
      <c r="AA33" s="16"/>
      <c r="AB33" s="16"/>
    </row>
    <row r="34" spans="1:28" s="20" customFormat="1" x14ac:dyDescent="0.25">
      <c r="A34" s="16"/>
      <c r="B34" s="15"/>
      <c r="C34" s="15"/>
      <c r="D34" s="15"/>
      <c r="E34" s="16"/>
      <c r="F34" s="16"/>
      <c r="G34" s="15"/>
      <c r="H34" s="15"/>
      <c r="I34" s="15"/>
      <c r="J34" s="16"/>
      <c r="K34" s="7"/>
      <c r="L34" s="15"/>
      <c r="M34" s="15"/>
      <c r="N34" s="15"/>
      <c r="O34" s="18"/>
      <c r="P34" s="7"/>
      <c r="Q34" s="7"/>
      <c r="R34" s="15"/>
      <c r="S34" s="15"/>
      <c r="T34" s="15" t="s">
        <v>63</v>
      </c>
      <c r="U34" s="18">
        <v>6.8297999999999996</v>
      </c>
      <c r="V34" s="7">
        <v>96.97</v>
      </c>
      <c r="W34" s="7">
        <f t="shared" si="7"/>
        <v>662.285706</v>
      </c>
      <c r="X34" s="17"/>
      <c r="Y34" s="17"/>
      <c r="Z34" s="16"/>
      <c r="AA34" s="16"/>
      <c r="AB34" s="16"/>
    </row>
    <row r="35" spans="1:28" s="20" customFormat="1" x14ac:dyDescent="0.25">
      <c r="A35" s="15"/>
      <c r="B35" s="15"/>
      <c r="C35" s="15"/>
      <c r="D35" s="15"/>
      <c r="E35" s="16"/>
      <c r="F35" s="16"/>
      <c r="G35" s="15"/>
      <c r="H35" s="15"/>
      <c r="I35" s="15">
        <f>SUM(I27:I33)</f>
        <v>121.21279999999999</v>
      </c>
      <c r="J35" s="16"/>
      <c r="K35" s="7">
        <f>SUM(K27:K33)</f>
        <v>138448.20429999998</v>
      </c>
      <c r="L35" s="15"/>
      <c r="M35" s="15"/>
      <c r="N35" s="15"/>
      <c r="O35" s="15"/>
      <c r="P35" s="7"/>
      <c r="Q35" s="7"/>
      <c r="R35" s="15"/>
      <c r="S35" s="15"/>
      <c r="T35" s="15"/>
      <c r="U35" s="15">
        <f>SUM(U27:U34)</f>
        <v>36.407200000000003</v>
      </c>
      <c r="V35" s="7"/>
      <c r="W35" s="7">
        <f>SUM(W27:W34)</f>
        <v>3530.4061840000004</v>
      </c>
      <c r="X35" s="17"/>
      <c r="Y35" s="17">
        <f>K35+W35</f>
        <v>141978.61048399998</v>
      </c>
      <c r="Z35" s="16">
        <v>142000</v>
      </c>
      <c r="AA35" s="16">
        <v>137000</v>
      </c>
      <c r="AB35" s="16">
        <f>Z35-AA35</f>
        <v>5000</v>
      </c>
    </row>
    <row r="36" spans="1:28" s="20" customFormat="1" x14ac:dyDescent="0.25">
      <c r="A36" s="22"/>
      <c r="B36" s="22"/>
      <c r="C36" s="22"/>
      <c r="D36" s="22"/>
      <c r="E36" s="23"/>
      <c r="F36" s="23"/>
      <c r="G36" s="22"/>
      <c r="H36" s="22"/>
      <c r="I36" s="22"/>
      <c r="J36" s="23"/>
      <c r="K36" s="19"/>
      <c r="L36" s="22"/>
      <c r="M36" s="22"/>
      <c r="N36" s="22"/>
      <c r="O36" s="49"/>
      <c r="P36" s="19"/>
      <c r="Q36" s="19"/>
      <c r="R36" s="22"/>
      <c r="S36" s="22"/>
      <c r="T36" s="22"/>
      <c r="U36" s="49"/>
      <c r="V36" s="19"/>
      <c r="W36" s="19"/>
      <c r="X36" s="24"/>
      <c r="Y36" s="24"/>
      <c r="Z36" s="23"/>
      <c r="AA36" s="23"/>
      <c r="AB36" s="23"/>
    </row>
    <row r="37" spans="1:28" s="20" customFormat="1" x14ac:dyDescent="0.25">
      <c r="A37" s="15" t="s">
        <v>873</v>
      </c>
      <c r="B37" s="15" t="s">
        <v>874</v>
      </c>
      <c r="C37" s="15" t="s">
        <v>15</v>
      </c>
      <c r="D37" s="15">
        <v>160</v>
      </c>
      <c r="E37" s="16">
        <v>158800</v>
      </c>
      <c r="F37" s="16"/>
      <c r="G37" s="15">
        <v>139.80109999999999</v>
      </c>
      <c r="H37" s="15" t="s">
        <v>157</v>
      </c>
      <c r="I37" s="15">
        <v>1.8361000000000001</v>
      </c>
      <c r="J37" s="16">
        <v>925</v>
      </c>
      <c r="K37" s="7">
        <f>I37*J37</f>
        <v>1698.3925000000002</v>
      </c>
      <c r="L37" s="15"/>
      <c r="M37" s="15">
        <v>1.4331</v>
      </c>
      <c r="N37" s="15" t="s">
        <v>161</v>
      </c>
      <c r="O37" s="15">
        <v>0.58809999999999996</v>
      </c>
      <c r="P37" s="17">
        <v>196</v>
      </c>
      <c r="Q37" s="17">
        <f>O37*P37</f>
        <v>115.26759999999999</v>
      </c>
      <c r="R37" s="15"/>
      <c r="S37" s="15">
        <v>18.765799999999999</v>
      </c>
      <c r="T37" s="15" t="s">
        <v>157</v>
      </c>
      <c r="U37" s="15">
        <v>6.4644000000000004</v>
      </c>
      <c r="V37" s="7">
        <v>96.97</v>
      </c>
      <c r="W37" s="7">
        <f>U37*V37</f>
        <v>626.85286800000006</v>
      </c>
      <c r="X37" s="17"/>
      <c r="Y37" s="17"/>
      <c r="Z37" s="16"/>
      <c r="AA37" s="16"/>
      <c r="AB37" s="16"/>
    </row>
    <row r="38" spans="1:28" s="20" customFormat="1" x14ac:dyDescent="0.25">
      <c r="A38" s="15"/>
      <c r="B38" s="15"/>
      <c r="C38" s="15"/>
      <c r="D38" s="15"/>
      <c r="E38" s="16"/>
      <c r="F38" s="16"/>
      <c r="G38" s="15"/>
      <c r="H38" s="15" t="s">
        <v>18</v>
      </c>
      <c r="I38" s="15">
        <v>9.8945000000000007</v>
      </c>
      <c r="J38" s="16">
        <v>1201</v>
      </c>
      <c r="K38" s="7">
        <f t="shared" ref="K38:K44" si="8">I38*J38</f>
        <v>11883.294500000002</v>
      </c>
      <c r="L38" s="15"/>
      <c r="M38" s="15"/>
      <c r="N38" s="15" t="s">
        <v>16</v>
      </c>
      <c r="O38" s="15">
        <v>0.84499999999999997</v>
      </c>
      <c r="P38" s="17">
        <v>196</v>
      </c>
      <c r="Q38" s="17">
        <f>O38*P38</f>
        <v>165.62</v>
      </c>
      <c r="R38" s="15"/>
      <c r="S38" s="15"/>
      <c r="T38" s="15" t="s">
        <v>18</v>
      </c>
      <c r="U38" s="18">
        <v>5.7295999999999996</v>
      </c>
      <c r="V38" s="7">
        <v>96.97</v>
      </c>
      <c r="W38" s="7">
        <f t="shared" ref="W38:W43" si="9">U38*V38</f>
        <v>555.59931199999994</v>
      </c>
      <c r="X38" s="17"/>
      <c r="Y38" s="17"/>
      <c r="Z38" s="16"/>
      <c r="AA38" s="16"/>
      <c r="AB38" s="16"/>
    </row>
    <row r="39" spans="1:28" s="20" customFormat="1" x14ac:dyDescent="0.25">
      <c r="A39" s="15"/>
      <c r="B39" s="15"/>
      <c r="C39" s="15"/>
      <c r="D39" s="15"/>
      <c r="E39" s="16"/>
      <c r="F39" s="16"/>
      <c r="G39" s="15"/>
      <c r="H39" s="15" t="s">
        <v>160</v>
      </c>
      <c r="I39" s="15">
        <v>7.3761999999999999</v>
      </c>
      <c r="J39" s="16">
        <v>1104</v>
      </c>
      <c r="K39" s="7">
        <f t="shared" si="8"/>
        <v>8143.3247999999994</v>
      </c>
      <c r="L39" s="15"/>
      <c r="M39" s="15"/>
      <c r="N39" s="15"/>
      <c r="O39" s="15"/>
      <c r="P39" s="17"/>
      <c r="Q39" s="17"/>
      <c r="R39" s="15"/>
      <c r="S39" s="15"/>
      <c r="T39" s="15" t="s">
        <v>160</v>
      </c>
      <c r="U39" s="15">
        <v>0.85540000000000005</v>
      </c>
      <c r="V39" s="7">
        <v>96.97</v>
      </c>
      <c r="W39" s="7">
        <f t="shared" si="9"/>
        <v>82.948138</v>
      </c>
      <c r="X39" s="17"/>
      <c r="Y39" s="17"/>
      <c r="Z39" s="16"/>
      <c r="AA39" s="16"/>
      <c r="AB39" s="16"/>
    </row>
    <row r="40" spans="1:28" s="20" customFormat="1" x14ac:dyDescent="0.25">
      <c r="A40" s="15"/>
      <c r="B40" s="15"/>
      <c r="C40" s="15"/>
      <c r="D40" s="15"/>
      <c r="E40" s="16"/>
      <c r="F40" s="16"/>
      <c r="G40" s="15"/>
      <c r="H40" s="15" t="s">
        <v>176</v>
      </c>
      <c r="I40" s="15">
        <v>9.8694000000000006</v>
      </c>
      <c r="J40" s="16">
        <v>883</v>
      </c>
      <c r="K40" s="7">
        <f t="shared" si="8"/>
        <v>8714.6802000000007</v>
      </c>
      <c r="L40" s="15"/>
      <c r="M40" s="15"/>
      <c r="N40" s="15"/>
      <c r="O40" s="15"/>
      <c r="P40" s="17"/>
      <c r="Q40" s="17"/>
      <c r="R40" s="15"/>
      <c r="S40" s="15"/>
      <c r="T40" s="15" t="s">
        <v>176</v>
      </c>
      <c r="U40" s="15">
        <v>3.4678</v>
      </c>
      <c r="V40" s="7">
        <v>96.97</v>
      </c>
      <c r="W40" s="7">
        <f t="shared" si="9"/>
        <v>336.27256599999998</v>
      </c>
      <c r="X40" s="17"/>
      <c r="Y40" s="17"/>
      <c r="Z40" s="16"/>
      <c r="AA40" s="16"/>
      <c r="AB40" s="16"/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 t="s">
        <v>161</v>
      </c>
      <c r="I41" s="15">
        <v>68.859300000000005</v>
      </c>
      <c r="J41" s="16">
        <v>1228</v>
      </c>
      <c r="K41" s="7">
        <f t="shared" si="8"/>
        <v>84559.220400000006</v>
      </c>
      <c r="L41" s="15"/>
      <c r="M41" s="15"/>
      <c r="N41" s="15"/>
      <c r="O41" s="15"/>
      <c r="P41" s="17"/>
      <c r="Q41" s="17"/>
      <c r="R41" s="15"/>
      <c r="S41" s="15"/>
      <c r="T41" s="15" t="s">
        <v>161</v>
      </c>
      <c r="U41" s="15">
        <v>0.96279999999999999</v>
      </c>
      <c r="V41" s="7">
        <v>96.97</v>
      </c>
      <c r="W41" s="7">
        <f t="shared" si="9"/>
        <v>93.362715999999992</v>
      </c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 t="s">
        <v>16</v>
      </c>
      <c r="I42" s="15">
        <v>32.159399999999998</v>
      </c>
      <c r="J42" s="16">
        <v>1118</v>
      </c>
      <c r="K42" s="7">
        <f t="shared" si="8"/>
        <v>35954.209199999998</v>
      </c>
      <c r="L42" s="15"/>
      <c r="M42" s="15"/>
      <c r="N42" s="15"/>
      <c r="O42" s="15"/>
      <c r="P42" s="17"/>
      <c r="Q42" s="17"/>
      <c r="R42" s="15"/>
      <c r="S42" s="15"/>
      <c r="T42" s="15" t="s">
        <v>16</v>
      </c>
      <c r="U42" s="15">
        <v>2.3300000000000001E-2</v>
      </c>
      <c r="V42" s="7">
        <v>96.97</v>
      </c>
      <c r="W42" s="7">
        <f t="shared" si="9"/>
        <v>2.259401</v>
      </c>
      <c r="X42" s="17"/>
      <c r="Y42" s="17"/>
      <c r="Z42" s="16"/>
      <c r="AA42" s="16"/>
      <c r="AB42" s="16"/>
    </row>
    <row r="43" spans="1:28" s="20" customFormat="1" x14ac:dyDescent="0.25">
      <c r="A43" s="15"/>
      <c r="B43" s="15"/>
      <c r="C43" s="15"/>
      <c r="D43" s="15"/>
      <c r="E43" s="16"/>
      <c r="F43" s="16"/>
      <c r="G43" s="15"/>
      <c r="H43" s="15" t="s">
        <v>115</v>
      </c>
      <c r="I43" s="15">
        <v>9.7597000000000005</v>
      </c>
      <c r="J43" s="16">
        <v>980</v>
      </c>
      <c r="K43" s="7">
        <f t="shared" si="8"/>
        <v>9564.5060000000012</v>
      </c>
      <c r="L43" s="15"/>
      <c r="M43" s="15"/>
      <c r="N43" s="15"/>
      <c r="O43" s="15"/>
      <c r="P43" s="17"/>
      <c r="Q43" s="17"/>
      <c r="R43" s="15"/>
      <c r="S43" s="15"/>
      <c r="T43" s="15" t="s">
        <v>115</v>
      </c>
      <c r="U43" s="15">
        <v>1.2625</v>
      </c>
      <c r="V43" s="7">
        <v>96.97</v>
      </c>
      <c r="W43" s="7">
        <f t="shared" si="9"/>
        <v>122.42462499999999</v>
      </c>
      <c r="X43" s="17"/>
      <c r="Y43" s="17"/>
      <c r="Z43" s="16"/>
      <c r="AA43" s="16"/>
      <c r="AB43" s="16"/>
    </row>
    <row r="44" spans="1:28" s="20" customFormat="1" x14ac:dyDescent="0.25">
      <c r="A44" s="15"/>
      <c r="B44" s="15"/>
      <c r="C44" s="15"/>
      <c r="D44" s="15"/>
      <c r="E44" s="16"/>
      <c r="F44" s="16"/>
      <c r="G44" s="15"/>
      <c r="H44" s="15" t="s">
        <v>283</v>
      </c>
      <c r="I44" s="15">
        <v>4.65E-2</v>
      </c>
      <c r="J44" s="16">
        <v>718</v>
      </c>
      <c r="K44" s="7">
        <f t="shared" si="8"/>
        <v>33.387</v>
      </c>
      <c r="L44" s="15"/>
      <c r="M44" s="15"/>
      <c r="N44" s="15"/>
      <c r="O44" s="15"/>
      <c r="P44" s="17"/>
      <c r="Q44" s="17"/>
      <c r="R44" s="15"/>
      <c r="S44" s="15"/>
      <c r="T44" s="15"/>
      <c r="U44" s="15"/>
      <c r="V44" s="17"/>
      <c r="W44" s="17"/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/>
      <c r="I45" s="15">
        <f>SUM(I37:I44)</f>
        <v>139.80110000000002</v>
      </c>
      <c r="J45" s="16"/>
      <c r="K45" s="7">
        <f>SUM(K37:K44)</f>
        <v>160551.01459999999</v>
      </c>
      <c r="L45" s="15"/>
      <c r="M45" s="15"/>
      <c r="N45" s="15"/>
      <c r="O45" s="15">
        <f>O37+O38</f>
        <v>1.4331</v>
      </c>
      <c r="P45" s="17"/>
      <c r="Q45" s="17">
        <f>Q37+Q38</f>
        <v>280.88760000000002</v>
      </c>
      <c r="R45" s="15"/>
      <c r="S45" s="15"/>
      <c r="T45" s="15"/>
      <c r="U45" s="15">
        <f>SUM(U37:U43)</f>
        <v>18.765799999999999</v>
      </c>
      <c r="V45" s="17"/>
      <c r="W45" s="17">
        <f>SUM(W37:W43)</f>
        <v>1819.7196260000001</v>
      </c>
      <c r="X45" s="17"/>
      <c r="Y45" s="17">
        <f>K45+Q45+W45</f>
        <v>162651.62182599999</v>
      </c>
      <c r="Z45" s="16">
        <v>162700</v>
      </c>
      <c r="AA45" s="16">
        <v>158800</v>
      </c>
      <c r="AB45" s="16">
        <f>Z45-AA45</f>
        <v>3900</v>
      </c>
    </row>
    <row r="46" spans="1:28" s="20" customFormat="1" x14ac:dyDescent="0.25">
      <c r="A46" s="22"/>
      <c r="B46" s="22"/>
      <c r="C46" s="22"/>
      <c r="D46" s="22"/>
      <c r="E46" s="23"/>
      <c r="F46" s="23"/>
      <c r="G46" s="22"/>
      <c r="H46" s="22"/>
      <c r="I46" s="22"/>
      <c r="J46" s="23"/>
      <c r="K46" s="19"/>
      <c r="L46" s="22"/>
      <c r="M46" s="22"/>
      <c r="N46" s="22"/>
      <c r="O46" s="22"/>
      <c r="P46" s="24"/>
      <c r="Q46" s="24"/>
      <c r="R46" s="22"/>
      <c r="S46" s="22"/>
      <c r="T46" s="22"/>
      <c r="U46" s="22"/>
      <c r="V46" s="24"/>
      <c r="W46" s="24"/>
      <c r="X46" s="24"/>
      <c r="Y46" s="24"/>
      <c r="Z46" s="23"/>
      <c r="AA46" s="23"/>
      <c r="AB46" s="23"/>
    </row>
    <row r="47" spans="1:28" s="20" customFormat="1" x14ac:dyDescent="0.25">
      <c r="A47" s="15" t="s">
        <v>36</v>
      </c>
      <c r="B47" s="15"/>
      <c r="C47" s="15"/>
      <c r="D47" s="15"/>
      <c r="E47" s="16"/>
      <c r="F47" s="16"/>
      <c r="G47" s="15"/>
      <c r="H47" s="15"/>
      <c r="I47" s="15"/>
      <c r="J47" s="16"/>
      <c r="K47" s="7"/>
      <c r="L47" s="15"/>
      <c r="M47" s="15"/>
      <c r="N47" s="15"/>
      <c r="O47" s="15"/>
      <c r="P47" s="17"/>
      <c r="Q47" s="17"/>
      <c r="R47" s="15"/>
      <c r="S47" s="15"/>
      <c r="T47" s="15"/>
      <c r="U47" s="15"/>
      <c r="V47" s="17"/>
      <c r="W47" s="17"/>
      <c r="X47" s="17"/>
      <c r="Y47" s="17"/>
      <c r="Z47" s="16"/>
      <c r="AA47" s="16"/>
      <c r="AB47" s="16"/>
    </row>
    <row r="48" spans="1:28" s="20" customFormat="1" x14ac:dyDescent="0.25">
      <c r="A48" s="15" t="s">
        <v>19</v>
      </c>
      <c r="B48" s="15"/>
      <c r="C48" s="15"/>
      <c r="D48" s="15"/>
      <c r="E48" s="16"/>
      <c r="F48" s="16"/>
      <c r="G48" s="15"/>
      <c r="H48" s="15"/>
      <c r="I48" s="15"/>
      <c r="J48" s="16"/>
      <c r="K48" s="7"/>
      <c r="L48" s="15"/>
      <c r="M48" s="15"/>
      <c r="N48" s="15"/>
      <c r="O48" s="15"/>
      <c r="P48" s="17"/>
      <c r="Q48" s="17"/>
      <c r="R48" s="15"/>
      <c r="S48" s="15"/>
      <c r="T48" s="15"/>
      <c r="U48" s="15"/>
      <c r="V48" s="17"/>
      <c r="W48" s="17"/>
      <c r="X48" s="17"/>
      <c r="Y48" s="17"/>
      <c r="Z48" s="16"/>
      <c r="AA48" s="16"/>
      <c r="AB48" s="16">
        <f>SUM(AB10:AB45)</f>
        <v>17700</v>
      </c>
    </row>
    <row r="49" spans="1:28" s="20" customFormat="1" x14ac:dyDescent="0.25">
      <c r="A49" s="15" t="s">
        <v>20</v>
      </c>
      <c r="B49" s="15"/>
      <c r="C49" s="15"/>
      <c r="D49" s="15"/>
      <c r="E49" s="16"/>
      <c r="F49" s="16"/>
      <c r="G49" s="15"/>
      <c r="H49" s="15"/>
      <c r="I49" s="15"/>
      <c r="J49" s="16"/>
      <c r="K49" s="7"/>
      <c r="L49" s="15"/>
      <c r="M49" s="15"/>
      <c r="N49" s="15"/>
      <c r="O49" s="15"/>
      <c r="P49" s="17"/>
      <c r="Q49" s="17"/>
      <c r="R49" s="15"/>
      <c r="S49" s="15"/>
      <c r="T49" s="15"/>
      <c r="U49" s="15"/>
      <c r="V49" s="17"/>
      <c r="W49" s="17"/>
      <c r="X49" s="17"/>
      <c r="Y49" s="17"/>
      <c r="Z49" s="16"/>
      <c r="AA49" s="16"/>
      <c r="AB49" s="16">
        <v>8850</v>
      </c>
    </row>
    <row r="50" spans="1:28" s="20" customFormat="1" x14ac:dyDescent="0.25">
      <c r="A50" s="15" t="s">
        <v>21</v>
      </c>
      <c r="B50" s="15"/>
      <c r="C50" s="15"/>
      <c r="D50" s="15"/>
      <c r="E50" s="16"/>
      <c r="F50" s="16"/>
      <c r="G50" s="15"/>
      <c r="H50" s="15"/>
      <c r="I50" s="15"/>
      <c r="J50" s="16"/>
      <c r="K50" s="7"/>
      <c r="L50" s="15"/>
      <c r="M50" s="15"/>
      <c r="N50" s="15"/>
      <c r="O50" s="15"/>
      <c r="P50" s="17"/>
      <c r="Q50" s="17"/>
      <c r="R50" s="15"/>
      <c r="S50" s="16"/>
      <c r="T50" s="15"/>
      <c r="U50" s="15"/>
      <c r="V50" s="17"/>
      <c r="W50" s="17"/>
      <c r="X50" s="17"/>
      <c r="Y50" s="17"/>
      <c r="Z50" s="16"/>
      <c r="AA50" s="16"/>
      <c r="AB50" s="16">
        <v>885</v>
      </c>
    </row>
    <row r="51" spans="1:28" s="20" customFormat="1" x14ac:dyDescent="0.25">
      <c r="A51" s="15" t="s">
        <v>22</v>
      </c>
      <c r="B51" s="15"/>
      <c r="C51" s="15"/>
      <c r="D51" s="15"/>
      <c r="E51" s="16"/>
      <c r="F51" s="16"/>
      <c r="G51" s="15"/>
      <c r="H51" s="15"/>
      <c r="I51" s="15"/>
      <c r="J51" s="16"/>
      <c r="K51" s="17"/>
      <c r="L51" s="15"/>
      <c r="M51" s="15"/>
      <c r="N51" s="15"/>
      <c r="O51" s="15"/>
      <c r="P51" s="17"/>
      <c r="Q51" s="17"/>
      <c r="R51" s="15"/>
      <c r="S51" s="15"/>
      <c r="T51" s="15"/>
      <c r="U51" s="15"/>
      <c r="V51" s="17"/>
      <c r="W51" s="17"/>
      <c r="X51" s="17"/>
      <c r="Y51" s="17"/>
      <c r="Z51" s="16"/>
      <c r="AA51" s="16"/>
      <c r="AB51" s="16">
        <v>191</v>
      </c>
    </row>
    <row r="52" spans="1:28" s="20" customFormat="1" x14ac:dyDescent="0.25">
      <c r="A52" s="15"/>
      <c r="B52" s="15"/>
      <c r="C52" s="15"/>
      <c r="D52" s="15"/>
      <c r="E52" s="16"/>
      <c r="F52" s="16"/>
      <c r="G52" s="15"/>
      <c r="H52" s="15"/>
      <c r="I52" s="15"/>
      <c r="J52" s="16"/>
      <c r="K52" s="17"/>
      <c r="L52" s="15"/>
      <c r="M52" s="15"/>
      <c r="N52" s="15"/>
      <c r="O52" s="15"/>
      <c r="P52" s="17"/>
      <c r="Q52" s="17"/>
      <c r="R52" s="15"/>
      <c r="S52" s="15"/>
      <c r="T52" s="15"/>
      <c r="U52" s="15"/>
      <c r="V52" s="17"/>
      <c r="W52" s="17"/>
      <c r="X52" s="17"/>
      <c r="Y52" s="17"/>
      <c r="Z52" s="16"/>
      <c r="AA52" s="16"/>
      <c r="AB52" s="16"/>
    </row>
    <row r="53" spans="1:28" s="20" customFormat="1" x14ac:dyDescent="0.25">
      <c r="A53" s="15"/>
      <c r="B53" s="15"/>
      <c r="C53" s="15"/>
      <c r="D53" s="15"/>
      <c r="E53" s="16"/>
      <c r="F53" s="16"/>
      <c r="G53" s="15"/>
      <c r="H53" s="15"/>
      <c r="I53" s="15"/>
      <c r="J53" s="16"/>
      <c r="K53" s="17"/>
      <c r="L53" s="15"/>
      <c r="M53" s="15"/>
      <c r="N53" s="15"/>
      <c r="O53" s="15"/>
      <c r="P53" s="17"/>
      <c r="Q53" s="17"/>
      <c r="R53" s="15"/>
      <c r="S53" s="15"/>
      <c r="T53" s="15"/>
      <c r="U53" s="15"/>
      <c r="V53" s="17"/>
      <c r="W53" s="17"/>
      <c r="X53" s="17"/>
      <c r="Y53" s="17"/>
      <c r="Z53" s="16"/>
      <c r="AA53" s="16"/>
      <c r="AB53" s="16"/>
    </row>
    <row r="54" spans="1:28" s="20" customFormat="1" x14ac:dyDescent="0.25">
      <c r="A54" s="15"/>
      <c r="B54" s="15"/>
      <c r="C54" s="15"/>
      <c r="D54" s="15"/>
      <c r="E54" s="16"/>
      <c r="F54" s="16"/>
      <c r="G54" s="15"/>
      <c r="H54" s="15"/>
      <c r="I54" s="15"/>
      <c r="J54" s="16"/>
      <c r="K54" s="17"/>
      <c r="L54" s="15"/>
      <c r="M54" s="15"/>
      <c r="N54" s="15"/>
      <c r="O54" s="15"/>
      <c r="P54" s="17"/>
      <c r="Q54" s="17"/>
      <c r="R54" s="15"/>
      <c r="S54" s="15"/>
      <c r="T54" s="15"/>
      <c r="U54" s="15"/>
      <c r="V54" s="17"/>
      <c r="W54" s="17"/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/>
      <c r="I55" s="15"/>
      <c r="J55" s="16"/>
      <c r="K55" s="17"/>
      <c r="L55" s="15"/>
      <c r="M55" s="15"/>
      <c r="N55" s="15"/>
      <c r="O55" s="15"/>
      <c r="P55" s="17"/>
      <c r="Q55" s="17"/>
      <c r="R55" s="15"/>
      <c r="S55" s="15"/>
      <c r="T55" s="15"/>
      <c r="U55" s="15"/>
      <c r="V55" s="17"/>
      <c r="W55" s="17"/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/>
      <c r="I56" s="15"/>
      <c r="J56" s="16"/>
      <c r="K56" s="17"/>
      <c r="L56" s="15"/>
      <c r="M56" s="15"/>
      <c r="N56" s="15"/>
      <c r="O56" s="15"/>
      <c r="P56" s="17"/>
      <c r="Q56" s="17"/>
      <c r="R56" s="15"/>
      <c r="S56" s="15"/>
      <c r="T56" s="15"/>
      <c r="U56" s="15"/>
      <c r="V56" s="17"/>
      <c r="W56" s="17"/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/>
      <c r="I57" s="15"/>
      <c r="J57" s="16"/>
      <c r="K57" s="17"/>
      <c r="L57" s="15"/>
      <c r="M57" s="15"/>
      <c r="N57" s="15"/>
      <c r="O57" s="15"/>
      <c r="P57" s="17"/>
      <c r="Q57" s="17"/>
      <c r="R57" s="15"/>
      <c r="S57" s="15"/>
      <c r="T57" s="15"/>
      <c r="U57" s="15"/>
      <c r="V57" s="17"/>
      <c r="W57" s="17"/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/>
      <c r="I58" s="15"/>
      <c r="J58" s="16"/>
      <c r="K58" s="17"/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/>
      <c r="I59" s="15"/>
      <c r="J59" s="16"/>
      <c r="K59" s="17"/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/>
      <c r="J60" s="16"/>
      <c r="K60" s="17"/>
      <c r="L60" s="15"/>
      <c r="M60" s="15"/>
      <c r="N60" s="15"/>
      <c r="O60" s="15"/>
      <c r="P60" s="17"/>
      <c r="Q60" s="17"/>
      <c r="R60" s="15"/>
      <c r="S60" s="15"/>
      <c r="T60" s="15"/>
      <c r="U60" s="15"/>
      <c r="V60" s="17"/>
      <c r="W60" s="17"/>
      <c r="X60" s="17"/>
      <c r="Y60" s="17"/>
      <c r="Z60" s="16"/>
      <c r="AA60" s="16"/>
      <c r="AB60" s="16"/>
    </row>
    <row r="61" spans="1:28" s="20" customFormat="1" x14ac:dyDescent="0.25">
      <c r="A61" s="15"/>
      <c r="B61" s="15"/>
      <c r="C61" s="15"/>
      <c r="D61" s="15"/>
      <c r="E61" s="16"/>
      <c r="F61" s="16"/>
      <c r="G61" s="15"/>
      <c r="H61" s="15"/>
      <c r="I61" s="15"/>
      <c r="J61" s="16"/>
      <c r="K61" s="17"/>
      <c r="L61" s="15"/>
      <c r="M61" s="15"/>
      <c r="N61" s="15"/>
      <c r="O61" s="15"/>
      <c r="P61" s="17"/>
      <c r="Q61" s="17"/>
      <c r="R61" s="15"/>
      <c r="S61" s="15"/>
      <c r="T61" s="15"/>
      <c r="U61" s="15"/>
      <c r="V61" s="17"/>
      <c r="W61" s="17"/>
      <c r="X61" s="17"/>
      <c r="Y61" s="17"/>
      <c r="Z61" s="16"/>
      <c r="AA61" s="16"/>
      <c r="AB61" s="16"/>
    </row>
    <row r="62" spans="1:28" s="20" customFormat="1" x14ac:dyDescent="0.25">
      <c r="A62" s="15"/>
      <c r="B62" s="15"/>
      <c r="C62" s="15"/>
      <c r="D62" s="15"/>
      <c r="E62" s="16"/>
      <c r="F62" s="16"/>
      <c r="G62" s="15"/>
      <c r="H62" s="15"/>
      <c r="I62" s="15"/>
      <c r="J62" s="16"/>
      <c r="K62" s="17"/>
      <c r="L62" s="15"/>
      <c r="M62" s="15"/>
      <c r="N62" s="15"/>
      <c r="O62" s="15"/>
      <c r="P62" s="17"/>
      <c r="Q62" s="17"/>
      <c r="R62" s="15"/>
      <c r="S62" s="15"/>
      <c r="T62" s="15"/>
      <c r="U62" s="15"/>
      <c r="V62" s="17"/>
      <c r="W62" s="17"/>
      <c r="X62" s="17"/>
      <c r="Y62" s="17"/>
      <c r="Z62" s="16"/>
      <c r="AA62" s="16"/>
      <c r="AB62" s="16"/>
    </row>
    <row r="63" spans="1:28" s="20" customFormat="1" x14ac:dyDescent="0.25">
      <c r="A63" s="15"/>
      <c r="B63" s="15"/>
      <c r="C63" s="15"/>
      <c r="D63" s="15"/>
      <c r="E63" s="16"/>
      <c r="F63" s="16"/>
      <c r="G63" s="15"/>
      <c r="H63" s="15"/>
      <c r="I63" s="15"/>
      <c r="J63" s="16"/>
      <c r="K63" s="17"/>
      <c r="L63" s="15"/>
      <c r="M63" s="15"/>
      <c r="N63" s="15"/>
      <c r="O63" s="15"/>
      <c r="P63" s="17"/>
      <c r="Q63" s="17"/>
      <c r="R63" s="15"/>
      <c r="S63" s="15"/>
      <c r="T63" s="15"/>
      <c r="U63" s="15"/>
      <c r="V63" s="17"/>
      <c r="W63" s="17"/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/>
      <c r="I64" s="15"/>
      <c r="J64" s="16"/>
      <c r="K64" s="17"/>
      <c r="L64" s="15"/>
      <c r="M64" s="15"/>
      <c r="N64" s="15"/>
      <c r="O64" s="15"/>
      <c r="P64" s="17"/>
      <c r="Q64" s="17"/>
      <c r="R64" s="15"/>
      <c r="S64" s="15"/>
      <c r="T64" s="15"/>
      <c r="U64" s="15"/>
      <c r="V64" s="17"/>
      <c r="W64" s="17"/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/>
      <c r="I65" s="15"/>
      <c r="J65" s="16"/>
      <c r="K65" s="17"/>
      <c r="L65" s="15"/>
      <c r="M65" s="15"/>
      <c r="N65" s="15"/>
      <c r="O65" s="15"/>
      <c r="P65" s="17"/>
      <c r="Q65" s="17"/>
      <c r="R65" s="15"/>
      <c r="S65" s="15"/>
      <c r="T65" s="15"/>
      <c r="U65" s="15"/>
      <c r="V65" s="17"/>
      <c r="W65" s="17"/>
      <c r="X65" s="17"/>
      <c r="Y65" s="17"/>
      <c r="Z65" s="16"/>
      <c r="AA65" s="16"/>
      <c r="AB65" s="16"/>
    </row>
    <row r="66" spans="1:28" s="20" customFormat="1" x14ac:dyDescent="0.25">
      <c r="A66" s="15"/>
      <c r="B66" s="15"/>
      <c r="C66" s="15"/>
      <c r="D66" s="15"/>
      <c r="E66" s="16"/>
      <c r="F66" s="16"/>
      <c r="G66" s="15"/>
      <c r="H66" s="15"/>
      <c r="I66" s="15"/>
      <c r="J66" s="16"/>
      <c r="K66" s="17"/>
      <c r="L66" s="15"/>
      <c r="M66" s="15"/>
      <c r="N66" s="15"/>
      <c r="O66" s="15"/>
      <c r="P66" s="17"/>
      <c r="Q66" s="17"/>
      <c r="R66" s="15"/>
      <c r="S66" s="15"/>
      <c r="T66" s="15"/>
      <c r="U66" s="15"/>
      <c r="V66" s="17"/>
      <c r="W66" s="17"/>
      <c r="X66" s="17"/>
      <c r="Y66" s="17"/>
      <c r="Z66" s="16"/>
      <c r="AA66" s="16"/>
      <c r="AB66" s="16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12"/>
      <c r="K67" s="17"/>
      <c r="L67" s="3"/>
      <c r="M67" s="3"/>
      <c r="N67" s="3"/>
      <c r="O67" s="3"/>
      <c r="P67" s="17"/>
      <c r="Q67" s="17"/>
      <c r="R67" s="3"/>
      <c r="S67" s="3"/>
      <c r="T67" s="3"/>
      <c r="U67" s="3"/>
      <c r="V67" s="17"/>
      <c r="W67" s="1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12"/>
      <c r="K68" s="17"/>
      <c r="L68" s="3"/>
      <c r="M68" s="3"/>
      <c r="N68" s="3"/>
      <c r="O68" s="3"/>
      <c r="P68" s="17"/>
      <c r="Q68" s="17"/>
      <c r="R68" s="3"/>
      <c r="S68" s="3"/>
      <c r="T68" s="3"/>
      <c r="U68" s="3"/>
      <c r="V68" s="17"/>
      <c r="W68" s="1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12"/>
      <c r="K69" s="17"/>
      <c r="L69" s="3"/>
      <c r="M69" s="3"/>
      <c r="N69" s="3"/>
      <c r="O69" s="3"/>
      <c r="P69" s="17"/>
      <c r="Q69" s="17"/>
      <c r="R69" s="3"/>
      <c r="S69" s="3"/>
      <c r="T69" s="3"/>
      <c r="U69" s="3"/>
      <c r="V69" s="17"/>
      <c r="W69" s="1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12"/>
      <c r="K70" s="17"/>
      <c r="L70" s="3"/>
      <c r="M70" s="3"/>
      <c r="N70" s="3"/>
      <c r="O70" s="3"/>
      <c r="P70" s="17"/>
      <c r="Q70" s="17"/>
      <c r="R70" s="3"/>
      <c r="S70" s="3"/>
      <c r="T70" s="3"/>
      <c r="U70" s="3"/>
      <c r="V70" s="17"/>
      <c r="W70" s="1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12"/>
      <c r="K71" s="17"/>
      <c r="L71" s="3"/>
      <c r="M71" s="3"/>
      <c r="N71" s="3"/>
      <c r="O71" s="3"/>
      <c r="P71" s="17"/>
      <c r="Q71" s="17"/>
      <c r="R71" s="3"/>
      <c r="S71" s="3"/>
      <c r="T71" s="3"/>
      <c r="U71" s="3"/>
      <c r="V71" s="17"/>
      <c r="W71" s="1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12"/>
      <c r="K72" s="17"/>
      <c r="L72" s="3"/>
      <c r="M72" s="3"/>
      <c r="N72" s="3"/>
      <c r="O72" s="3"/>
      <c r="P72" s="17"/>
      <c r="Q72" s="17"/>
      <c r="R72" s="3"/>
      <c r="S72" s="3"/>
      <c r="T72" s="3"/>
      <c r="U72" s="3"/>
      <c r="V72" s="17"/>
      <c r="W72" s="1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12"/>
      <c r="K73" s="17"/>
      <c r="L73" s="3"/>
      <c r="M73" s="3"/>
      <c r="N73" s="3"/>
      <c r="O73" s="3"/>
      <c r="P73" s="17"/>
      <c r="Q73" s="17"/>
      <c r="R73" s="3"/>
      <c r="S73" s="3"/>
      <c r="T73" s="3"/>
      <c r="U73" s="3"/>
      <c r="V73" s="17"/>
      <c r="W73" s="17"/>
      <c r="X73" s="7"/>
      <c r="Y73" s="7"/>
      <c r="Z73" s="12"/>
      <c r="AA73" s="12"/>
      <c r="AB73" s="12"/>
    </row>
    <row r="74" spans="1:28" ht="15.75" x14ac:dyDescent="0.25">
      <c r="A74" s="3"/>
      <c r="B74" s="3"/>
      <c r="C74" s="3"/>
      <c r="D74" s="3"/>
      <c r="E74" s="12"/>
      <c r="F74" s="12"/>
      <c r="G74" s="3"/>
      <c r="H74" s="3"/>
      <c r="I74" s="3"/>
      <c r="J74" s="12"/>
      <c r="K74" s="17"/>
      <c r="L74" s="3"/>
      <c r="M74" s="3"/>
      <c r="N74" s="3"/>
      <c r="O74" s="3"/>
      <c r="P74" s="17"/>
      <c r="Q74" s="17"/>
      <c r="R74" s="3"/>
      <c r="S74" s="3"/>
      <c r="T74" s="3"/>
      <c r="U74" s="3"/>
      <c r="V74" s="17"/>
      <c r="W74" s="17"/>
      <c r="X74" s="7"/>
      <c r="Y74" s="7"/>
      <c r="Z74" s="12"/>
      <c r="AA74" s="12"/>
      <c r="AB74" s="26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12"/>
      <c r="K75" s="17"/>
      <c r="L75" s="3"/>
      <c r="M75" s="3"/>
      <c r="N75" s="3"/>
      <c r="O75" s="3"/>
      <c r="P75" s="17"/>
      <c r="Q75" s="17"/>
      <c r="R75" s="3"/>
      <c r="S75" s="3"/>
      <c r="T75" s="3"/>
      <c r="U75" s="3"/>
      <c r="V75" s="17"/>
      <c r="W75" s="1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12"/>
      <c r="K76" s="17"/>
      <c r="L76" s="3"/>
      <c r="M76" s="3"/>
      <c r="N76" s="3"/>
      <c r="O76" s="3"/>
      <c r="P76" s="17"/>
      <c r="Q76" s="17"/>
      <c r="R76" s="3"/>
      <c r="S76" s="3"/>
      <c r="T76" s="3"/>
      <c r="U76" s="3"/>
      <c r="V76" s="17"/>
      <c r="W76" s="1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12"/>
      <c r="K77" s="17"/>
      <c r="L77" s="3"/>
      <c r="M77" s="3"/>
      <c r="N77" s="3"/>
      <c r="O77" s="3"/>
      <c r="P77" s="17"/>
      <c r="Q77" s="17"/>
      <c r="R77" s="3"/>
      <c r="S77" s="3"/>
      <c r="T77" s="3"/>
      <c r="U77" s="3"/>
      <c r="V77" s="17"/>
      <c r="W77" s="1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12"/>
      <c r="K78" s="17"/>
      <c r="L78" s="3"/>
      <c r="M78" s="3"/>
      <c r="N78" s="3"/>
      <c r="O78" s="3"/>
      <c r="P78" s="17"/>
      <c r="Q78" s="17"/>
      <c r="R78" s="3"/>
      <c r="S78" s="3"/>
      <c r="T78" s="3"/>
      <c r="U78" s="3"/>
      <c r="V78" s="17"/>
      <c r="W78" s="1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12"/>
      <c r="K79" s="1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12"/>
      <c r="K80" s="1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12"/>
      <c r="K81" s="1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12"/>
      <c r="K82" s="1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12"/>
      <c r="K83" s="1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12"/>
      <c r="K84" s="1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12"/>
      <c r="K85" s="1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12"/>
      <c r="K86" s="1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12"/>
      <c r="K87" s="1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12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12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12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12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12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12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12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12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12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12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12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12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12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12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12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12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12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12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12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12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12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12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12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12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12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12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12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12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12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12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12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12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12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12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12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12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12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12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12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12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12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12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12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12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12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12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12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12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12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12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12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12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12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12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12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12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12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12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12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12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12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12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12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12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12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12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12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12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12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12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12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12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12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12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11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2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11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2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11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2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11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2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11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2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11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2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11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95B07-CEE6-4455-95C9-8612AC362D91}">
  <dimension ref="A1:AC172"/>
  <sheetViews>
    <sheetView workbookViewId="0">
      <selection activeCell="L18" sqref="L18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140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150</v>
      </c>
      <c r="B1" s="1"/>
      <c r="C1" s="1"/>
      <c r="D1" s="59">
        <v>2022</v>
      </c>
      <c r="E1" s="60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151</v>
      </c>
      <c r="B3" s="3" t="s">
        <v>152</v>
      </c>
      <c r="C3" s="3" t="s">
        <v>131</v>
      </c>
      <c r="D3" s="3">
        <v>157.07</v>
      </c>
      <c r="E3" s="12">
        <v>147800</v>
      </c>
      <c r="F3" s="12"/>
      <c r="G3" s="3">
        <v>118.23569999999999</v>
      </c>
      <c r="H3" s="3" t="s">
        <v>93</v>
      </c>
      <c r="I3" s="3">
        <v>90.658600000000007</v>
      </c>
      <c r="J3" s="7">
        <v>1201</v>
      </c>
      <c r="K3" s="7">
        <f>I3*J3</f>
        <v>108880.9786</v>
      </c>
      <c r="L3" s="3"/>
      <c r="M3" s="3">
        <v>36.855899999999998</v>
      </c>
      <c r="N3" s="3" t="s">
        <v>93</v>
      </c>
      <c r="O3" s="3">
        <v>30.951799999999999</v>
      </c>
      <c r="P3" s="7">
        <v>196</v>
      </c>
      <c r="Q3" s="7">
        <f>O3*P3</f>
        <v>6066.5527999999995</v>
      </c>
      <c r="R3" s="3"/>
      <c r="S3" s="3">
        <v>1.9783999999999999</v>
      </c>
      <c r="T3" s="3" t="s">
        <v>93</v>
      </c>
      <c r="U3" s="3">
        <v>1.8031999999999999</v>
      </c>
      <c r="V3" s="7">
        <v>96.97</v>
      </c>
      <c r="W3" s="7">
        <f>U3*V3</f>
        <v>174.85630399999999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7.9325000000000001</v>
      </c>
      <c r="J4" s="7">
        <v>897</v>
      </c>
      <c r="K4" s="7">
        <f t="shared" ref="K4:K7" si="0">I4*J4</f>
        <v>7115.4525000000003</v>
      </c>
      <c r="L4" s="3"/>
      <c r="M4" s="3"/>
      <c r="N4" s="3" t="s">
        <v>95</v>
      </c>
      <c r="O4" s="3">
        <v>5.9040999999999997</v>
      </c>
      <c r="P4" s="7">
        <v>196</v>
      </c>
      <c r="Q4" s="7">
        <f>O4*P4</f>
        <v>1157.2035999999998</v>
      </c>
      <c r="R4" s="3"/>
      <c r="S4" s="3"/>
      <c r="T4" s="3" t="s">
        <v>101</v>
      </c>
      <c r="U4" s="14">
        <v>0.17519999999999999</v>
      </c>
      <c r="V4" s="7">
        <v>96.97</v>
      </c>
      <c r="W4" s="7">
        <f>U4*V4</f>
        <v>16.989144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95</v>
      </c>
      <c r="I5" s="3">
        <v>1.3789</v>
      </c>
      <c r="J5" s="7">
        <v>704</v>
      </c>
      <c r="K5" s="7">
        <f t="shared" si="0"/>
        <v>970.74559999999997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101</v>
      </c>
      <c r="I6" s="3">
        <v>14.368</v>
      </c>
      <c r="J6" s="7">
        <v>856</v>
      </c>
      <c r="K6" s="7">
        <f t="shared" si="0"/>
        <v>12299.008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3.8976999999999999</v>
      </c>
      <c r="J7" s="7">
        <v>1077</v>
      </c>
      <c r="K7" s="7">
        <f t="shared" si="0"/>
        <v>4197.8229000000001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>
        <f>SUM(I3:I7)</f>
        <v>118.23570000000001</v>
      </c>
      <c r="J8" s="7"/>
      <c r="K8" s="7">
        <f>SUM(K3:K7)</f>
        <v>133464.00760000001</v>
      </c>
      <c r="L8" s="3"/>
      <c r="M8" s="3"/>
      <c r="N8" s="3"/>
      <c r="O8" s="3">
        <f>O3+O4</f>
        <v>36.855899999999998</v>
      </c>
      <c r="P8" s="7"/>
      <c r="Q8" s="7">
        <f>Q3+Q4</f>
        <v>7223.7563999999993</v>
      </c>
      <c r="R8" s="3"/>
      <c r="S8" s="3"/>
      <c r="T8" s="3"/>
      <c r="U8" s="14">
        <f>U3+U4</f>
        <v>1.9783999999999999</v>
      </c>
      <c r="V8" s="7"/>
      <c r="W8" s="7">
        <f>W3+W4</f>
        <v>191.845448</v>
      </c>
      <c r="X8" s="7"/>
      <c r="Y8" s="7">
        <f>K8+Q8+W8</f>
        <v>140879.60944800003</v>
      </c>
      <c r="Z8" s="12">
        <v>140900</v>
      </c>
      <c r="AA8" s="12">
        <v>147800</v>
      </c>
      <c r="AB8" s="12">
        <f>Z8-AA8</f>
        <v>-6900</v>
      </c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9" x14ac:dyDescent="0.25">
      <c r="A10" s="3" t="s">
        <v>36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 t="s">
        <v>19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>
        <v>-6900</v>
      </c>
    </row>
    <row r="12" spans="1:29" x14ac:dyDescent="0.25">
      <c r="A12" s="3" t="s">
        <v>20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v>-3450</v>
      </c>
    </row>
    <row r="13" spans="1:29" x14ac:dyDescent="0.25">
      <c r="A13" s="3" t="s">
        <v>21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v>-345</v>
      </c>
    </row>
    <row r="14" spans="1:29" x14ac:dyDescent="0.25">
      <c r="A14" s="3" t="s">
        <v>22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v>-69</v>
      </c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1FF93-D5AF-4399-AE2E-41CC8C80E022}">
  <dimension ref="A1:AC172"/>
  <sheetViews>
    <sheetView workbookViewId="0">
      <selection activeCell="C28" sqref="C28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875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876</v>
      </c>
      <c r="B3" s="3" t="s">
        <v>877</v>
      </c>
      <c r="C3" s="3" t="s">
        <v>105</v>
      </c>
      <c r="D3" s="3">
        <v>160</v>
      </c>
      <c r="E3" s="12">
        <v>166600</v>
      </c>
      <c r="F3" s="12"/>
      <c r="G3" s="3">
        <v>158.41319999999999</v>
      </c>
      <c r="H3" s="3" t="s">
        <v>18</v>
      </c>
      <c r="I3" s="3">
        <v>52.065300000000001</v>
      </c>
      <c r="J3" s="7">
        <v>1201</v>
      </c>
      <c r="K3" s="7">
        <f>I3*J3</f>
        <v>62530.425300000003</v>
      </c>
      <c r="L3" s="3"/>
      <c r="M3" s="3"/>
      <c r="N3" s="3"/>
      <c r="O3" s="3"/>
      <c r="P3" s="7"/>
      <c r="Q3" s="7"/>
      <c r="R3" s="3"/>
      <c r="S3" s="3">
        <v>1.5868</v>
      </c>
      <c r="T3" s="3" t="s">
        <v>106</v>
      </c>
      <c r="U3" s="3">
        <v>0.10920000000000001</v>
      </c>
      <c r="V3" s="7">
        <v>96.97</v>
      </c>
      <c r="W3" s="7">
        <f>U3*V3</f>
        <v>10.589124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106</v>
      </c>
      <c r="I4" s="3">
        <v>16.274999999999999</v>
      </c>
      <c r="J4" s="7">
        <v>704</v>
      </c>
      <c r="K4" s="7">
        <f t="shared" ref="K4:K8" si="0">I4*J4</f>
        <v>11457.599999999999</v>
      </c>
      <c r="L4" s="3"/>
      <c r="M4" s="3"/>
      <c r="N4" s="3"/>
      <c r="O4" s="3"/>
      <c r="P4" s="7"/>
      <c r="Q4" s="7"/>
      <c r="R4" s="3"/>
      <c r="S4" s="3"/>
      <c r="T4" s="3" t="s">
        <v>63</v>
      </c>
      <c r="U4" s="14">
        <v>1.4776</v>
      </c>
      <c r="V4" s="7">
        <v>96.97</v>
      </c>
      <c r="W4" s="7">
        <f>U4*V4</f>
        <v>143.282872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161</v>
      </c>
      <c r="I5" s="3">
        <v>18.5794</v>
      </c>
      <c r="J5" s="7">
        <v>1228</v>
      </c>
      <c r="K5" s="7">
        <f t="shared" si="0"/>
        <v>22815.503199999999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16</v>
      </c>
      <c r="I6" s="3">
        <v>26.646100000000001</v>
      </c>
      <c r="J6" s="7">
        <v>1118</v>
      </c>
      <c r="K6" s="7">
        <f t="shared" si="0"/>
        <v>29790.339800000002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115</v>
      </c>
      <c r="I7" s="3">
        <v>38.939399999999999</v>
      </c>
      <c r="J7" s="7">
        <v>980</v>
      </c>
      <c r="K7" s="7">
        <f t="shared" si="0"/>
        <v>38160.612000000001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63</v>
      </c>
      <c r="I8" s="3">
        <v>5.9080000000000004</v>
      </c>
      <c r="J8" s="7">
        <v>386</v>
      </c>
      <c r="K8" s="7">
        <f t="shared" si="0"/>
        <v>2280.4880000000003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158.41319999999999</v>
      </c>
      <c r="J9" s="7"/>
      <c r="K9" s="7">
        <f>SUM(K3:K8)</f>
        <v>167034.96830000004</v>
      </c>
      <c r="L9" s="3"/>
      <c r="M9" s="3"/>
      <c r="N9" s="3"/>
      <c r="O9" s="3"/>
      <c r="P9" s="7"/>
      <c r="Q9" s="7"/>
      <c r="R9" s="3"/>
      <c r="S9" s="3"/>
      <c r="T9" s="3"/>
      <c r="U9" s="14">
        <f>U3+U4</f>
        <v>1.5868</v>
      </c>
      <c r="V9" s="7"/>
      <c r="W9" s="7">
        <f>W3+W4</f>
        <v>153.871996</v>
      </c>
      <c r="X9" s="7"/>
      <c r="Y9" s="7">
        <f>K9+W9</f>
        <v>167188.84029600004</v>
      </c>
      <c r="Z9" s="12">
        <v>167200</v>
      </c>
      <c r="AA9" s="12">
        <v>166600</v>
      </c>
      <c r="AB9" s="12">
        <f>Z9-AA9</f>
        <v>600</v>
      </c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9" x14ac:dyDescent="0.25">
      <c r="A11" s="3" t="s">
        <v>36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 t="s">
        <v>19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v>600</v>
      </c>
    </row>
    <row r="13" spans="1:29" x14ac:dyDescent="0.25">
      <c r="A13" s="3" t="s">
        <v>20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f>AB12/2</f>
        <v>300</v>
      </c>
    </row>
    <row r="14" spans="1:29" x14ac:dyDescent="0.25">
      <c r="A14" s="3" t="s">
        <v>21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AB13*0.1</f>
        <v>30</v>
      </c>
      <c r="AC14" s="4"/>
    </row>
    <row r="15" spans="1:29" x14ac:dyDescent="0.25">
      <c r="A15" s="3" t="s">
        <v>22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f>AB14*0.23679</f>
        <v>7.1036999999999999</v>
      </c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D163A-474F-4668-9B6F-44D9EFF4EBA9}">
  <dimension ref="A1:AC170"/>
  <sheetViews>
    <sheetView workbookViewId="0">
      <selection activeCell="D27" sqref="D27"/>
    </sheetView>
  </sheetViews>
  <sheetFormatPr defaultRowHeight="15" x14ac:dyDescent="0.25"/>
  <cols>
    <col min="1" max="1" width="20.28515625" customWidth="1"/>
    <col min="2" max="2" width="19.140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878</v>
      </c>
      <c r="B1" s="1"/>
      <c r="C1" s="1"/>
      <c r="D1" s="56">
        <v>2022</v>
      </c>
      <c r="E1" s="57"/>
      <c r="F1" s="52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879</v>
      </c>
      <c r="B3" s="3" t="s">
        <v>880</v>
      </c>
      <c r="C3" s="3" t="s">
        <v>305</v>
      </c>
      <c r="D3" s="3">
        <v>155.97999999999999</v>
      </c>
      <c r="E3" s="12">
        <v>169100</v>
      </c>
      <c r="F3" s="12"/>
      <c r="G3" s="3">
        <v>154.03489999999999</v>
      </c>
      <c r="H3" s="3" t="s">
        <v>93</v>
      </c>
      <c r="I3" s="3">
        <v>91.460499999999996</v>
      </c>
      <c r="J3" s="7">
        <v>1201</v>
      </c>
      <c r="K3" s="7">
        <f>I3*J3</f>
        <v>109844.06049999999</v>
      </c>
      <c r="L3" s="3"/>
      <c r="M3" s="3"/>
      <c r="N3" s="3"/>
      <c r="O3" s="3"/>
      <c r="P3" s="7"/>
      <c r="Q3" s="7"/>
      <c r="R3" s="3"/>
      <c r="S3" s="3">
        <v>1.9451000000000001</v>
      </c>
      <c r="T3" s="3" t="s">
        <v>93</v>
      </c>
      <c r="U3" s="3">
        <v>0.84219999999999995</v>
      </c>
      <c r="V3" s="7">
        <v>96.97</v>
      </c>
      <c r="W3" s="7">
        <f>U3*V3</f>
        <v>81.668133999999995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95</v>
      </c>
      <c r="I4" s="3">
        <v>43.1691</v>
      </c>
      <c r="J4" s="7">
        <v>704</v>
      </c>
      <c r="K4" s="7">
        <f t="shared" ref="K4:K8" si="0">I4*J4</f>
        <v>30391.046399999999</v>
      </c>
      <c r="L4" s="3"/>
      <c r="M4" s="3"/>
      <c r="N4" s="3"/>
      <c r="O4" s="3"/>
      <c r="P4" s="7"/>
      <c r="Q4" s="7"/>
      <c r="R4" s="3"/>
      <c r="S4" s="3"/>
      <c r="T4" s="3" t="s">
        <v>95</v>
      </c>
      <c r="U4" s="14">
        <v>0.38369999999999999</v>
      </c>
      <c r="V4" s="7">
        <v>96.97</v>
      </c>
      <c r="W4" s="7">
        <f t="shared" ref="W4:W6" si="1">U4*V4</f>
        <v>37.207388999999999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122</v>
      </c>
      <c r="I5" s="3">
        <v>10.1751</v>
      </c>
      <c r="J5" s="7">
        <v>1325</v>
      </c>
      <c r="K5" s="7">
        <f t="shared" si="0"/>
        <v>13482.007500000002</v>
      </c>
      <c r="L5" s="3"/>
      <c r="M5" s="3"/>
      <c r="N5" s="3"/>
      <c r="O5" s="3"/>
      <c r="P5" s="7"/>
      <c r="Q5" s="7"/>
      <c r="R5" s="3"/>
      <c r="S5" s="3"/>
      <c r="T5" s="3" t="s">
        <v>122</v>
      </c>
      <c r="U5" s="14">
        <v>0.44440000000000002</v>
      </c>
      <c r="V5" s="7">
        <v>96.97</v>
      </c>
      <c r="W5" s="7">
        <f t="shared" si="1"/>
        <v>43.093468000000001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100</v>
      </c>
      <c r="I6" s="3">
        <v>1.8632</v>
      </c>
      <c r="J6" s="7">
        <v>1159</v>
      </c>
      <c r="K6" s="7">
        <f t="shared" si="0"/>
        <v>2159.4488000000001</v>
      </c>
      <c r="L6" s="3"/>
      <c r="M6" s="3"/>
      <c r="N6" s="3"/>
      <c r="O6" s="3"/>
      <c r="P6" s="7"/>
      <c r="Q6" s="7"/>
      <c r="R6" s="3"/>
      <c r="S6" s="3"/>
      <c r="T6" s="3" t="s">
        <v>100</v>
      </c>
      <c r="U6" s="14">
        <v>0.27479999999999999</v>
      </c>
      <c r="V6" s="7">
        <v>96.97</v>
      </c>
      <c r="W6" s="7">
        <f t="shared" si="1"/>
        <v>26.647355999999998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4.2481999999999998</v>
      </c>
      <c r="J7" s="7">
        <v>1077</v>
      </c>
      <c r="K7" s="7">
        <f t="shared" si="0"/>
        <v>4575.3113999999996</v>
      </c>
      <c r="L7" s="3"/>
      <c r="M7" s="3"/>
      <c r="N7" s="3"/>
      <c r="O7" s="3"/>
      <c r="P7" s="7"/>
      <c r="Q7" s="7"/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63</v>
      </c>
      <c r="I8" s="3">
        <v>3.1187999999999998</v>
      </c>
      <c r="J8" s="7">
        <v>386</v>
      </c>
      <c r="K8" s="7">
        <f t="shared" si="0"/>
        <v>1203.8568</v>
      </c>
      <c r="L8" s="3"/>
      <c r="M8" s="3"/>
      <c r="N8" s="3"/>
      <c r="O8" s="3"/>
      <c r="P8" s="7"/>
      <c r="Q8" s="7"/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154.03489999999996</v>
      </c>
      <c r="J9" s="7"/>
      <c r="K9" s="7">
        <f>SUM(K3:K8)</f>
        <v>161655.73140000002</v>
      </c>
      <c r="L9" s="3"/>
      <c r="M9" s="3"/>
      <c r="N9" s="3"/>
      <c r="O9" s="3"/>
      <c r="P9" s="7"/>
      <c r="Q9" s="7"/>
      <c r="R9" s="3"/>
      <c r="S9" s="3"/>
      <c r="T9" s="3"/>
      <c r="U9" s="14">
        <f>SUM(U3:U6)</f>
        <v>1.9451000000000001</v>
      </c>
      <c r="V9" s="7"/>
      <c r="W9" s="7">
        <f>SUM(W3:W6)</f>
        <v>188.61634699999999</v>
      </c>
      <c r="X9" s="7"/>
      <c r="Y9" s="7">
        <f>K9+W9</f>
        <v>161844.34774700002</v>
      </c>
      <c r="Z9" s="12">
        <v>161800</v>
      </c>
      <c r="AA9" s="12">
        <v>169100</v>
      </c>
      <c r="AB9" s="12">
        <f>Z9-AA9</f>
        <v>-7300</v>
      </c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9" x14ac:dyDescent="0.25">
      <c r="A11" s="3" t="s">
        <v>881</v>
      </c>
      <c r="B11" s="3" t="s">
        <v>882</v>
      </c>
      <c r="C11" s="3" t="s">
        <v>883</v>
      </c>
      <c r="D11" s="3">
        <v>160</v>
      </c>
      <c r="E11" s="12">
        <v>170900</v>
      </c>
      <c r="F11" s="12"/>
      <c r="G11" s="3">
        <v>152.19839999999999</v>
      </c>
      <c r="H11" s="3" t="s">
        <v>18</v>
      </c>
      <c r="I11" s="3">
        <v>97.958799999999997</v>
      </c>
      <c r="J11" s="7">
        <v>1201</v>
      </c>
      <c r="K11" s="7">
        <f>I11*J11</f>
        <v>117648.51879999999</v>
      </c>
      <c r="L11" s="3"/>
      <c r="M11" s="3"/>
      <c r="N11" s="3"/>
      <c r="O11" s="3"/>
      <c r="P11" s="7"/>
      <c r="Q11" s="7"/>
      <c r="R11" s="3"/>
      <c r="S11" s="3">
        <v>7.8015999999999996</v>
      </c>
      <c r="T11" s="3" t="s">
        <v>18</v>
      </c>
      <c r="U11" s="3">
        <v>3.4125999999999999</v>
      </c>
      <c r="V11" s="7">
        <v>96.97</v>
      </c>
      <c r="W11" s="7">
        <f>U11*V11</f>
        <v>330.91982199999995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106</v>
      </c>
      <c r="I12" s="3">
        <v>10.5227</v>
      </c>
      <c r="J12" s="7">
        <v>704</v>
      </c>
      <c r="K12" s="7">
        <f t="shared" ref="K12:K16" si="2">I12*J12</f>
        <v>7407.9808000000003</v>
      </c>
      <c r="L12" s="3"/>
      <c r="M12" s="3"/>
      <c r="N12" s="3"/>
      <c r="O12" s="3"/>
      <c r="P12" s="7"/>
      <c r="Q12" s="7"/>
      <c r="R12" s="3"/>
      <c r="S12" s="3"/>
      <c r="T12" s="3" t="s">
        <v>161</v>
      </c>
      <c r="U12" s="3">
        <v>0.26600000000000001</v>
      </c>
      <c r="V12" s="7">
        <v>96.97</v>
      </c>
      <c r="W12" s="7">
        <f t="shared" ref="W12:W15" si="3">U12*V12</f>
        <v>25.79402</v>
      </c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161</v>
      </c>
      <c r="I13" s="3">
        <v>20.1388</v>
      </c>
      <c r="J13" s="7">
        <v>1228</v>
      </c>
      <c r="K13" s="7">
        <f t="shared" si="2"/>
        <v>24730.446400000001</v>
      </c>
      <c r="L13" s="3"/>
      <c r="M13" s="3"/>
      <c r="N13" s="3"/>
      <c r="O13" s="3"/>
      <c r="P13" s="7"/>
      <c r="Q13" s="7"/>
      <c r="R13" s="3"/>
      <c r="S13" s="3"/>
      <c r="T13" s="3" t="s">
        <v>16</v>
      </c>
      <c r="U13" s="3">
        <v>0.59770000000000001</v>
      </c>
      <c r="V13" s="7">
        <v>96.97</v>
      </c>
      <c r="W13" s="7">
        <f t="shared" si="3"/>
        <v>57.958969000000003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16</v>
      </c>
      <c r="I14" s="3">
        <v>4.0792000000000002</v>
      </c>
      <c r="J14" s="7">
        <v>1118</v>
      </c>
      <c r="K14" s="7">
        <f t="shared" si="2"/>
        <v>4560.5456000000004</v>
      </c>
      <c r="L14" s="3"/>
      <c r="M14" s="3"/>
      <c r="N14" s="3"/>
      <c r="O14" s="3"/>
      <c r="P14" s="7"/>
      <c r="Q14" s="7"/>
      <c r="R14" s="3"/>
      <c r="S14" s="3"/>
      <c r="T14" s="3" t="s">
        <v>115</v>
      </c>
      <c r="U14" s="3">
        <v>0.81479999999999997</v>
      </c>
      <c r="V14" s="7">
        <v>96.97</v>
      </c>
      <c r="W14" s="7">
        <f t="shared" si="3"/>
        <v>79.011156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115</v>
      </c>
      <c r="I15" s="3">
        <v>16.593399999999999</v>
      </c>
      <c r="J15" s="7">
        <v>980</v>
      </c>
      <c r="K15" s="7">
        <f t="shared" si="2"/>
        <v>16261.531999999999</v>
      </c>
      <c r="L15" s="3"/>
      <c r="M15" s="3"/>
      <c r="N15" s="3"/>
      <c r="O15" s="3"/>
      <c r="P15" s="7"/>
      <c r="Q15" s="7"/>
      <c r="R15" s="3"/>
      <c r="S15" s="3"/>
      <c r="T15" s="3" t="s">
        <v>63</v>
      </c>
      <c r="U15" s="3">
        <v>2.7105000000000001</v>
      </c>
      <c r="V15" s="7">
        <v>96.97</v>
      </c>
      <c r="W15" s="7">
        <f t="shared" si="3"/>
        <v>262.83718500000003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63</v>
      </c>
      <c r="I16" s="3">
        <v>2.9055</v>
      </c>
      <c r="J16" s="7">
        <v>386</v>
      </c>
      <c r="K16" s="7">
        <f t="shared" si="2"/>
        <v>1121.5229999999999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>
        <f>SUM(I11:I16)</f>
        <v>152.19839999999999</v>
      </c>
      <c r="J17" s="7"/>
      <c r="K17" s="7">
        <f>SUM(K11:K16)</f>
        <v>171730.5466</v>
      </c>
      <c r="L17" s="3"/>
      <c r="M17" s="3"/>
      <c r="N17" s="3"/>
      <c r="O17" s="3"/>
      <c r="P17" s="7"/>
      <c r="Q17" s="7"/>
      <c r="R17" s="3"/>
      <c r="S17" s="3"/>
      <c r="T17" s="3"/>
      <c r="U17" s="3">
        <f>SUM(U11:U15)</f>
        <v>7.8016000000000005</v>
      </c>
      <c r="V17" s="7"/>
      <c r="W17" s="7">
        <f>SUM(W11:W15)</f>
        <v>756.52115200000003</v>
      </c>
      <c r="X17" s="7"/>
      <c r="Y17" s="7">
        <f>K17+W17</f>
        <v>172487.067752</v>
      </c>
      <c r="Z17" s="12">
        <v>172500</v>
      </c>
      <c r="AA17" s="12">
        <v>170900</v>
      </c>
      <c r="AB17" s="12">
        <f>Z17-AA17</f>
        <v>1600</v>
      </c>
    </row>
    <row r="18" spans="1:28" x14ac:dyDescent="0.25">
      <c r="A18" s="29"/>
      <c r="B18" s="29"/>
      <c r="C18" s="29"/>
      <c r="D18" s="29"/>
      <c r="E18" s="33"/>
      <c r="F18" s="33"/>
      <c r="G18" s="29"/>
      <c r="H18" s="29"/>
      <c r="I18" s="29"/>
      <c r="J18" s="19"/>
      <c r="K18" s="19"/>
      <c r="L18" s="29"/>
      <c r="M18" s="29"/>
      <c r="N18" s="29"/>
      <c r="O18" s="29"/>
      <c r="P18" s="19"/>
      <c r="Q18" s="19"/>
      <c r="R18" s="29"/>
      <c r="S18" s="29"/>
      <c r="T18" s="29"/>
      <c r="U18" s="29"/>
      <c r="V18" s="19"/>
      <c r="W18" s="19"/>
      <c r="X18" s="19"/>
      <c r="Y18" s="19"/>
      <c r="Z18" s="33"/>
      <c r="AA18" s="33"/>
      <c r="AB18" s="33"/>
    </row>
    <row r="19" spans="1:28" x14ac:dyDescent="0.25">
      <c r="A19" s="3" t="s">
        <v>36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 t="s">
        <v>19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f>AB9+AB17</f>
        <v>-5700</v>
      </c>
    </row>
    <row r="21" spans="1:28" x14ac:dyDescent="0.25">
      <c r="A21" s="3" t="s">
        <v>20</v>
      </c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>
        <f>AB20/2</f>
        <v>-2850</v>
      </c>
    </row>
    <row r="22" spans="1:28" x14ac:dyDescent="0.25">
      <c r="A22" s="3" t="s">
        <v>21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>
        <v>-285</v>
      </c>
    </row>
    <row r="23" spans="1:28" x14ac:dyDescent="0.25">
      <c r="A23" s="3" t="s">
        <v>22</v>
      </c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>
        <f>AB22*0.23579</f>
        <v>-67.200149999999994</v>
      </c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DEE2D-470E-4EFB-8219-18C8B936D67F}">
  <dimension ref="A1:AC169"/>
  <sheetViews>
    <sheetView workbookViewId="0">
      <selection activeCell="E27" sqref="E27"/>
    </sheetView>
  </sheetViews>
  <sheetFormatPr defaultRowHeight="15" x14ac:dyDescent="0.25"/>
  <cols>
    <col min="1" max="1" width="20.28515625" customWidth="1"/>
    <col min="2" max="2" width="19.8554687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85546875" style="8" customWidth="1"/>
    <col min="18" max="18" width="3.42578125" style="4" customWidth="1"/>
    <col min="19" max="19" width="12.7109375" customWidth="1"/>
    <col min="21" max="21" width="11.140625" bestFit="1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884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885</v>
      </c>
      <c r="B3" s="3" t="s">
        <v>886</v>
      </c>
      <c r="C3" s="3" t="s">
        <v>489</v>
      </c>
      <c r="D3" s="3">
        <v>124.81</v>
      </c>
      <c r="E3" s="12">
        <v>16500</v>
      </c>
      <c r="F3" s="12"/>
      <c r="G3" s="3"/>
      <c r="H3" s="3"/>
      <c r="I3" s="3"/>
      <c r="J3" s="7"/>
      <c r="K3" s="7"/>
      <c r="L3" s="3"/>
      <c r="M3" s="3">
        <v>100.86750000000001</v>
      </c>
      <c r="N3" s="3" t="s">
        <v>172</v>
      </c>
      <c r="O3" s="3">
        <v>10.809900000000001</v>
      </c>
      <c r="P3" s="7">
        <v>196</v>
      </c>
      <c r="Q3" s="7">
        <f>O3*P3</f>
        <v>2118.7404000000001</v>
      </c>
      <c r="R3" s="3"/>
      <c r="S3" s="3">
        <v>23.942499999999999</v>
      </c>
      <c r="T3" s="3" t="s">
        <v>172</v>
      </c>
      <c r="U3" s="14">
        <v>7.9663000000000004</v>
      </c>
      <c r="V3" s="7">
        <v>96.97</v>
      </c>
      <c r="W3" s="7">
        <f>U3*V3</f>
        <v>772.49211100000002</v>
      </c>
      <c r="X3" s="7"/>
      <c r="Y3" s="7"/>
      <c r="Z3" s="12"/>
      <c r="AA3" s="12"/>
      <c r="AB3" s="12"/>
    </row>
    <row r="4" spans="1:29" x14ac:dyDescent="0.25">
      <c r="A4" s="3"/>
      <c r="B4" s="3" t="s">
        <v>887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 t="s">
        <v>161</v>
      </c>
      <c r="O4" s="3">
        <v>0.22639999999999999</v>
      </c>
      <c r="P4" s="7">
        <v>196</v>
      </c>
      <c r="Q4" s="7">
        <f t="shared" ref="Q4:Q9" si="0">O4*P4</f>
        <v>44.374400000000001</v>
      </c>
      <c r="R4" s="3"/>
      <c r="S4" s="3"/>
      <c r="T4" s="3" t="s">
        <v>49</v>
      </c>
      <c r="U4" s="14">
        <v>15.651400000000001</v>
      </c>
      <c r="V4" s="7">
        <v>96.97</v>
      </c>
      <c r="W4" s="7">
        <f t="shared" ref="W4:W5" si="1">U4*V4</f>
        <v>1517.7162580000002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 t="s">
        <v>115</v>
      </c>
      <c r="O5" s="3">
        <v>1.3246</v>
      </c>
      <c r="P5" s="7">
        <v>196</v>
      </c>
      <c r="Q5" s="7">
        <f t="shared" si="0"/>
        <v>259.6216</v>
      </c>
      <c r="R5" s="3"/>
      <c r="S5" s="3"/>
      <c r="T5" s="3" t="s">
        <v>166</v>
      </c>
      <c r="U5" s="14">
        <v>0.32479999999999998</v>
      </c>
      <c r="V5" s="7">
        <v>96.97</v>
      </c>
      <c r="W5" s="7">
        <f t="shared" si="1"/>
        <v>31.495855999999996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/>
      <c r="I6" s="3"/>
      <c r="J6" s="7"/>
      <c r="K6" s="7"/>
      <c r="L6" s="3"/>
      <c r="M6" s="3"/>
      <c r="N6" s="3" t="s">
        <v>116</v>
      </c>
      <c r="O6" s="3">
        <v>9.4163999999999994</v>
      </c>
      <c r="P6" s="7">
        <v>196</v>
      </c>
      <c r="Q6" s="7">
        <f t="shared" si="0"/>
        <v>1845.6143999999999</v>
      </c>
      <c r="R6" s="3"/>
      <c r="S6" s="3"/>
      <c r="T6" s="3"/>
      <c r="U6" s="14"/>
      <c r="V6" s="7"/>
      <c r="W6" s="7"/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 t="s">
        <v>40</v>
      </c>
      <c r="O7" s="3">
        <v>1.1801999999999999</v>
      </c>
      <c r="P7" s="7">
        <v>196</v>
      </c>
      <c r="Q7" s="7">
        <f t="shared" si="0"/>
        <v>231.3192</v>
      </c>
      <c r="R7" s="3"/>
      <c r="S7" s="3"/>
      <c r="T7" s="3"/>
      <c r="U7" s="14"/>
      <c r="V7" s="7"/>
      <c r="W7" s="7"/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 t="s">
        <v>49</v>
      </c>
      <c r="O8" s="3">
        <v>4.2668999999999997</v>
      </c>
      <c r="P8" s="7">
        <v>196</v>
      </c>
      <c r="Q8" s="7">
        <f t="shared" si="0"/>
        <v>836.31239999999991</v>
      </c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 t="s">
        <v>166</v>
      </c>
      <c r="O9" s="3">
        <v>73.643100000000004</v>
      </c>
      <c r="P9" s="7">
        <v>196</v>
      </c>
      <c r="Q9" s="7">
        <f t="shared" si="0"/>
        <v>14434.047600000002</v>
      </c>
      <c r="R9" s="3"/>
      <c r="S9" s="3"/>
      <c r="T9" s="3"/>
      <c r="U9" s="14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>
        <f>SUM(O3:O9)</f>
        <v>100.86750000000001</v>
      </c>
      <c r="P10" s="7"/>
      <c r="Q10" s="7">
        <f>SUM(Q3:Q9)</f>
        <v>19770.030000000002</v>
      </c>
      <c r="R10" s="3"/>
      <c r="S10" s="3"/>
      <c r="T10" s="3"/>
      <c r="U10" s="14">
        <f>SUM(U3:U5)</f>
        <v>23.942499999999999</v>
      </c>
      <c r="V10" s="7"/>
      <c r="W10" s="7">
        <f>SUM(W3:W5)</f>
        <v>2321.704225</v>
      </c>
      <c r="X10" s="7"/>
      <c r="Y10" s="7">
        <f>Q10+W10</f>
        <v>22091.734225000004</v>
      </c>
      <c r="Z10" s="12">
        <v>22100</v>
      </c>
      <c r="AA10" s="12">
        <v>16500</v>
      </c>
      <c r="AB10" s="12">
        <f>Z10-AA10</f>
        <v>5600</v>
      </c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34"/>
      <c r="V11" s="19"/>
      <c r="W11" s="19"/>
      <c r="X11" s="19"/>
      <c r="Y11" s="19"/>
      <c r="Z11" s="33"/>
      <c r="AA11" s="33"/>
      <c r="AB11" s="33"/>
      <c r="AC11" s="4"/>
    </row>
    <row r="12" spans="1:29" x14ac:dyDescent="0.25">
      <c r="A12" s="3" t="s">
        <v>36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14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 t="s">
        <v>19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14"/>
      <c r="V13" s="7"/>
      <c r="W13" s="7"/>
      <c r="X13" s="7"/>
      <c r="Y13" s="7"/>
      <c r="Z13" s="12"/>
      <c r="AA13" s="12"/>
      <c r="AB13" s="12">
        <v>5600</v>
      </c>
      <c r="AC13" s="4"/>
    </row>
    <row r="14" spans="1:29" x14ac:dyDescent="0.25">
      <c r="A14" s="3" t="s">
        <v>20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AB13/2</f>
        <v>2800</v>
      </c>
    </row>
    <row r="15" spans="1:29" x14ac:dyDescent="0.25">
      <c r="A15" s="3" t="s">
        <v>21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f>AB14*0.1</f>
        <v>280</v>
      </c>
    </row>
    <row r="16" spans="1:29" x14ac:dyDescent="0.25">
      <c r="A16" s="3" t="s">
        <v>22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14"/>
      <c r="V16" s="7"/>
      <c r="W16" s="7"/>
      <c r="X16" s="7"/>
      <c r="Y16" s="7"/>
      <c r="Z16" s="12"/>
      <c r="AA16" s="12"/>
      <c r="AB16" s="12">
        <f>AB15*0.23078</f>
        <v>64.618400000000008</v>
      </c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6647F-8F39-4050-ABDA-195A6AB1C64C}">
  <dimension ref="A1:AC172"/>
  <sheetViews>
    <sheetView workbookViewId="0">
      <selection activeCell="H27" sqref="H2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888</v>
      </c>
      <c r="B1" s="1"/>
      <c r="C1" s="1"/>
      <c r="D1" s="56">
        <v>2022</v>
      </c>
      <c r="E1" s="57"/>
      <c r="F1" s="11"/>
      <c r="G1" s="56">
        <v>2022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889</v>
      </c>
      <c r="B3" s="3" t="s">
        <v>890</v>
      </c>
      <c r="C3" s="3" t="s">
        <v>92</v>
      </c>
      <c r="D3" s="3">
        <v>160</v>
      </c>
      <c r="E3" s="12">
        <v>155300</v>
      </c>
      <c r="F3" s="12"/>
      <c r="G3" s="3">
        <v>125.7093</v>
      </c>
      <c r="H3" s="3" t="s">
        <v>93</v>
      </c>
      <c r="I3" s="3">
        <v>5.3194999999999997</v>
      </c>
      <c r="J3" s="7">
        <v>1201</v>
      </c>
      <c r="K3" s="7">
        <f>I3*J3</f>
        <v>6388.7194999999992</v>
      </c>
      <c r="L3" s="3"/>
      <c r="M3" s="3"/>
      <c r="N3" s="3"/>
      <c r="O3" s="3"/>
      <c r="P3" s="7"/>
      <c r="Q3" s="7"/>
      <c r="R3" s="3"/>
      <c r="S3" s="3">
        <v>34.290700000000001</v>
      </c>
      <c r="T3" s="3" t="s">
        <v>93</v>
      </c>
      <c r="U3" s="3">
        <v>0.44829999999999998</v>
      </c>
      <c r="V3" s="7">
        <v>96.97</v>
      </c>
      <c r="W3" s="7">
        <f>U3*V3</f>
        <v>43.471650999999994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25.040099999999999</v>
      </c>
      <c r="J4" s="7">
        <v>897</v>
      </c>
      <c r="K4" s="7">
        <f t="shared" ref="K4:K8" si="0">I4*J4</f>
        <v>22460.969699999998</v>
      </c>
      <c r="L4" s="3"/>
      <c r="M4" s="3"/>
      <c r="N4" s="3"/>
      <c r="O4" s="3"/>
      <c r="P4" s="7"/>
      <c r="Q4" s="7"/>
      <c r="R4" s="3"/>
      <c r="S4" s="3"/>
      <c r="T4" s="3" t="s">
        <v>97</v>
      </c>
      <c r="U4" s="14">
        <v>0.31719999999999998</v>
      </c>
      <c r="V4" s="7">
        <v>96.97</v>
      </c>
      <c r="W4" s="7">
        <f t="shared" ref="W4:W7" si="1">U4*V4</f>
        <v>30.758883999999998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95</v>
      </c>
      <c r="I5" s="3">
        <v>1.84E-2</v>
      </c>
      <c r="J5" s="7">
        <v>704</v>
      </c>
      <c r="K5" s="7">
        <f t="shared" si="0"/>
        <v>12.9536</v>
      </c>
      <c r="L5" s="3"/>
      <c r="M5" s="3"/>
      <c r="N5" s="3"/>
      <c r="O5" s="3"/>
      <c r="P5" s="7"/>
      <c r="Q5" s="7"/>
      <c r="R5" s="3"/>
      <c r="S5" s="3"/>
      <c r="T5" s="3" t="s">
        <v>95</v>
      </c>
      <c r="U5" s="14">
        <v>19.996200000000002</v>
      </c>
      <c r="V5" s="7">
        <v>96.97</v>
      </c>
      <c r="W5" s="7">
        <f t="shared" si="1"/>
        <v>1939.0315140000002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122</v>
      </c>
      <c r="I6" s="3">
        <v>30.291699999999999</v>
      </c>
      <c r="J6" s="7">
        <v>1325</v>
      </c>
      <c r="K6" s="7">
        <f t="shared" si="0"/>
        <v>40136.502499999995</v>
      </c>
      <c r="L6" s="3"/>
      <c r="M6" s="3"/>
      <c r="N6" s="3"/>
      <c r="O6" s="3"/>
      <c r="P6" s="7"/>
      <c r="Q6" s="7"/>
      <c r="R6" s="3"/>
      <c r="S6" s="3"/>
      <c r="T6" s="3" t="s">
        <v>122</v>
      </c>
      <c r="U6" s="14">
        <v>0.20230000000000001</v>
      </c>
      <c r="V6" s="7">
        <v>96.97</v>
      </c>
      <c r="W6" s="7">
        <f t="shared" si="1"/>
        <v>19.617031000000001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33.523200000000003</v>
      </c>
      <c r="J7" s="7">
        <v>1077</v>
      </c>
      <c r="K7" s="7">
        <f t="shared" si="0"/>
        <v>36104.486400000002</v>
      </c>
      <c r="L7" s="3"/>
      <c r="M7" s="3"/>
      <c r="N7" s="3"/>
      <c r="O7" s="3"/>
      <c r="P7" s="7"/>
      <c r="Q7" s="7"/>
      <c r="R7" s="3"/>
      <c r="S7" s="3"/>
      <c r="T7" s="3" t="s">
        <v>149</v>
      </c>
      <c r="U7" s="3">
        <v>13.326700000000001</v>
      </c>
      <c r="V7" s="7">
        <v>96.97</v>
      </c>
      <c r="W7" s="7">
        <f t="shared" si="1"/>
        <v>1292.2900990000001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149</v>
      </c>
      <c r="I8" s="3">
        <v>31.516400000000001</v>
      </c>
      <c r="J8" s="7">
        <v>1201</v>
      </c>
      <c r="K8" s="7">
        <f t="shared" si="0"/>
        <v>37851.196400000001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125.70930000000001</v>
      </c>
      <c r="J9" s="7"/>
      <c r="K9" s="7">
        <f>SUM(K3:K8)</f>
        <v>142954.82809999998</v>
      </c>
      <c r="L9" s="3"/>
      <c r="M9" s="3"/>
      <c r="N9" s="3"/>
      <c r="O9" s="3"/>
      <c r="P9" s="7"/>
      <c r="Q9" s="7"/>
      <c r="R9" s="3"/>
      <c r="S9" s="3"/>
      <c r="T9" s="3"/>
      <c r="U9" s="3">
        <f>SUM(U3:U7)</f>
        <v>34.290700000000001</v>
      </c>
      <c r="V9" s="7"/>
      <c r="W9" s="7">
        <f>SUM(W3:W7)</f>
        <v>3325.1691790000004</v>
      </c>
      <c r="X9" s="7"/>
      <c r="Y9" s="7">
        <f>K9+W9</f>
        <v>146279.99727899997</v>
      </c>
      <c r="Z9" s="12">
        <v>146300</v>
      </c>
      <c r="AA9" s="12">
        <v>155300</v>
      </c>
      <c r="AB9" s="12">
        <f>Z9-AA9</f>
        <v>-9000</v>
      </c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9" x14ac:dyDescent="0.25">
      <c r="A11" s="3" t="s">
        <v>36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 t="s">
        <v>19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v>-9000</v>
      </c>
    </row>
    <row r="13" spans="1:29" x14ac:dyDescent="0.25">
      <c r="A13" s="3" t="s">
        <v>20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f>AB12/2</f>
        <v>-4500</v>
      </c>
    </row>
    <row r="14" spans="1:29" x14ac:dyDescent="0.25">
      <c r="A14" s="3" t="s">
        <v>21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AB13*0.1</f>
        <v>-450</v>
      </c>
      <c r="AC14" s="4"/>
    </row>
    <row r="15" spans="1:29" x14ac:dyDescent="0.25">
      <c r="A15" s="3" t="s">
        <v>22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f>AB14*0.20425</f>
        <v>-91.912499999999994</v>
      </c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BFE86-6FD2-4F17-B4FF-FD3FDACD4465}">
  <dimension ref="A1:AC220"/>
  <sheetViews>
    <sheetView workbookViewId="0">
      <selection activeCell="J26" sqref="J26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style="47" bestFit="1" customWidth="1"/>
    <col min="22" max="22" width="10.7109375" style="8" customWidth="1"/>
    <col min="23" max="23" width="11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891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43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892</v>
      </c>
      <c r="B3" s="3" t="s">
        <v>893</v>
      </c>
      <c r="C3" s="3" t="s">
        <v>169</v>
      </c>
      <c r="D3" s="3">
        <v>160</v>
      </c>
      <c r="E3" s="12">
        <v>184500</v>
      </c>
      <c r="F3" s="12"/>
      <c r="G3" s="3">
        <v>157.99770000000001</v>
      </c>
      <c r="H3" s="3" t="s">
        <v>18</v>
      </c>
      <c r="I3" s="3">
        <v>16.824200000000001</v>
      </c>
      <c r="J3" s="7">
        <v>1201</v>
      </c>
      <c r="K3" s="7">
        <f>I3*J3</f>
        <v>20205.8642</v>
      </c>
      <c r="L3" s="3"/>
      <c r="M3" s="3"/>
      <c r="N3" s="3"/>
      <c r="O3" s="3"/>
      <c r="P3" s="7"/>
      <c r="Q3" s="7"/>
      <c r="R3" s="3"/>
      <c r="S3" s="3">
        <v>2.0023</v>
      </c>
      <c r="T3" s="3" t="s">
        <v>18</v>
      </c>
      <c r="U3" s="3">
        <v>6.1800000000000001E-2</v>
      </c>
      <c r="V3" s="7">
        <v>96.97</v>
      </c>
      <c r="W3" s="7">
        <f>U3*V3</f>
        <v>5.9927460000000004</v>
      </c>
      <c r="X3" s="7"/>
      <c r="Y3" s="7"/>
      <c r="Z3" s="12"/>
      <c r="AA3" s="12"/>
      <c r="AB3" s="12"/>
      <c r="AC3" s="4"/>
    </row>
    <row r="4" spans="1:29" x14ac:dyDescent="0.25">
      <c r="A4" s="3"/>
      <c r="B4" s="3"/>
      <c r="C4" s="3"/>
      <c r="D4" s="3"/>
      <c r="E4" s="12"/>
      <c r="F4" s="12"/>
      <c r="G4" s="3"/>
      <c r="H4" s="3" t="s">
        <v>161</v>
      </c>
      <c r="I4" s="3">
        <v>103.9059</v>
      </c>
      <c r="J4" s="7">
        <v>1228</v>
      </c>
      <c r="K4" s="7">
        <f t="shared" ref="K4:K6" si="0">I4*J4</f>
        <v>127596.4452</v>
      </c>
      <c r="L4" s="3"/>
      <c r="M4" s="3"/>
      <c r="N4" s="3"/>
      <c r="O4" s="3"/>
      <c r="P4" s="7"/>
      <c r="Q4" s="7"/>
      <c r="R4" s="3"/>
      <c r="S4" s="3"/>
      <c r="T4" s="3" t="s">
        <v>161</v>
      </c>
      <c r="U4" s="3">
        <v>1.5024999999999999</v>
      </c>
      <c r="V4" s="7">
        <v>96.97</v>
      </c>
      <c r="W4" s="7">
        <f t="shared" ref="W4:W6" si="1">U4*V4</f>
        <v>145.69742499999998</v>
      </c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3" t="s">
        <v>16</v>
      </c>
      <c r="I5" s="3">
        <v>29.070599999999999</v>
      </c>
      <c r="J5" s="7">
        <v>1118</v>
      </c>
      <c r="K5" s="7">
        <f t="shared" si="0"/>
        <v>32500.930799999998</v>
      </c>
      <c r="L5" s="3"/>
      <c r="M5" s="3"/>
      <c r="N5" s="3"/>
      <c r="O5" s="3"/>
      <c r="P5" s="7"/>
      <c r="Q5" s="7"/>
      <c r="R5" s="3"/>
      <c r="S5" s="3"/>
      <c r="T5" s="3" t="s">
        <v>16</v>
      </c>
      <c r="U5" s="3">
        <v>0.35580000000000001</v>
      </c>
      <c r="V5" s="7">
        <v>96.97</v>
      </c>
      <c r="W5" s="7">
        <f t="shared" si="1"/>
        <v>34.501925999999997</v>
      </c>
      <c r="X5" s="7"/>
      <c r="Y5" s="7"/>
      <c r="Z5" s="12"/>
      <c r="AA5" s="12"/>
      <c r="AB5" s="12"/>
      <c r="AC5" s="4"/>
    </row>
    <row r="6" spans="1:29" x14ac:dyDescent="0.25">
      <c r="A6" s="3"/>
      <c r="B6" s="3"/>
      <c r="C6" s="3"/>
      <c r="D6" s="3"/>
      <c r="E6" s="12"/>
      <c r="F6" s="12"/>
      <c r="G6" s="3"/>
      <c r="H6" s="3" t="s">
        <v>115</v>
      </c>
      <c r="I6" s="3">
        <v>8.1969999999999992</v>
      </c>
      <c r="J6" s="7">
        <v>980</v>
      </c>
      <c r="K6" s="7">
        <f t="shared" si="0"/>
        <v>8033.0599999999995</v>
      </c>
      <c r="L6" s="3"/>
      <c r="M6" s="3"/>
      <c r="N6" s="3"/>
      <c r="O6" s="3"/>
      <c r="P6" s="7"/>
      <c r="Q6" s="7"/>
      <c r="R6" s="3"/>
      <c r="S6" s="3"/>
      <c r="T6" s="3" t="s">
        <v>115</v>
      </c>
      <c r="U6" s="44">
        <v>8.2199999999999995E-2</v>
      </c>
      <c r="V6" s="7">
        <v>96.97</v>
      </c>
      <c r="W6" s="7">
        <f t="shared" si="1"/>
        <v>7.9709339999999997</v>
      </c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>
        <f>SUM(I3:I6)</f>
        <v>157.99770000000001</v>
      </c>
      <c r="J7" s="7"/>
      <c r="K7" s="7">
        <f>SUM(K3:K6)</f>
        <v>188336.3002</v>
      </c>
      <c r="L7" s="3"/>
      <c r="M7" s="3"/>
      <c r="N7" s="3"/>
      <c r="O7" s="3"/>
      <c r="P7" s="7"/>
      <c r="Q7" s="7"/>
      <c r="R7" s="3"/>
      <c r="S7" s="3"/>
      <c r="T7" s="3"/>
      <c r="U7" s="44">
        <f>SUM(U3:U6)</f>
        <v>2.0023</v>
      </c>
      <c r="V7" s="7"/>
      <c r="W7" s="7">
        <f>SUM(W3:W6)</f>
        <v>194.16303099999999</v>
      </c>
      <c r="X7" s="7"/>
      <c r="Y7" s="7">
        <f>K7+W7</f>
        <v>188530.463231</v>
      </c>
      <c r="Z7" s="12">
        <v>188500</v>
      </c>
      <c r="AA7" s="12">
        <v>184500</v>
      </c>
      <c r="AB7" s="12">
        <f>Z7-AA7</f>
        <v>4000</v>
      </c>
      <c r="AC7" s="4"/>
    </row>
    <row r="8" spans="1:29" x14ac:dyDescent="0.25">
      <c r="A8" s="29"/>
      <c r="B8" s="29"/>
      <c r="C8" s="29"/>
      <c r="D8" s="29"/>
      <c r="E8" s="33"/>
      <c r="F8" s="33"/>
      <c r="G8" s="29"/>
      <c r="H8" s="29"/>
      <c r="I8" s="29"/>
      <c r="J8" s="19"/>
      <c r="K8" s="19"/>
      <c r="L8" s="29"/>
      <c r="M8" s="29"/>
      <c r="N8" s="29"/>
      <c r="O8" s="29"/>
      <c r="P8" s="19"/>
      <c r="Q8" s="19"/>
      <c r="R8" s="29"/>
      <c r="S8" s="29"/>
      <c r="T8" s="29"/>
      <c r="U8" s="45"/>
      <c r="V8" s="19"/>
      <c r="W8" s="19"/>
      <c r="X8" s="19"/>
      <c r="Y8" s="19"/>
      <c r="Z8" s="33"/>
      <c r="AA8" s="33"/>
      <c r="AB8" s="33"/>
      <c r="AC8" s="4"/>
    </row>
    <row r="9" spans="1:29" x14ac:dyDescent="0.25">
      <c r="A9" s="3" t="s">
        <v>894</v>
      </c>
      <c r="B9" s="3" t="s">
        <v>895</v>
      </c>
      <c r="C9" s="3" t="s">
        <v>169</v>
      </c>
      <c r="D9" s="3">
        <v>157.66999999999999</v>
      </c>
      <c r="E9" s="12">
        <v>164400</v>
      </c>
      <c r="F9" s="12"/>
      <c r="G9" s="3">
        <v>148.3349</v>
      </c>
      <c r="H9" s="3" t="s">
        <v>18</v>
      </c>
      <c r="I9" s="3">
        <v>111.41379999999999</v>
      </c>
      <c r="J9" s="7">
        <v>1201</v>
      </c>
      <c r="K9" s="7">
        <f>I9*J9</f>
        <v>133807.97380000001</v>
      </c>
      <c r="L9" s="3"/>
      <c r="M9" s="3">
        <v>3.7663000000000002</v>
      </c>
      <c r="N9" s="3" t="s">
        <v>106</v>
      </c>
      <c r="O9" s="3">
        <v>3.7663000000000002</v>
      </c>
      <c r="P9" s="7">
        <v>196</v>
      </c>
      <c r="Q9" s="7">
        <f>O9*P9</f>
        <v>738.19479999999999</v>
      </c>
      <c r="R9" s="3"/>
      <c r="S9" s="3">
        <v>5.5688000000000004</v>
      </c>
      <c r="T9" s="3" t="s">
        <v>18</v>
      </c>
      <c r="U9" s="44">
        <v>1.6768000000000001</v>
      </c>
      <c r="V9" s="7">
        <v>96.97</v>
      </c>
      <c r="W9" s="7">
        <f>U9*V9</f>
        <v>162.59929600000001</v>
      </c>
      <c r="X9" s="7"/>
      <c r="Y9" s="7"/>
      <c r="Z9" s="12"/>
      <c r="AA9" s="12"/>
      <c r="AB9" s="12"/>
      <c r="AC9" s="4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106</v>
      </c>
      <c r="I10" s="3">
        <v>7.3597999999999999</v>
      </c>
      <c r="J10" s="7">
        <v>704</v>
      </c>
      <c r="K10" s="7">
        <f t="shared" ref="K10:K13" si="2">I10*J10</f>
        <v>5181.2991999999995</v>
      </c>
      <c r="L10" s="3"/>
      <c r="M10" s="3"/>
      <c r="N10" s="3"/>
      <c r="O10" s="3"/>
      <c r="P10" s="7"/>
      <c r="Q10" s="7"/>
      <c r="R10" s="3"/>
      <c r="S10" s="3"/>
      <c r="T10" s="3" t="s">
        <v>106</v>
      </c>
      <c r="U10" s="44">
        <v>2.6412</v>
      </c>
      <c r="V10" s="7">
        <v>96.97</v>
      </c>
      <c r="W10" s="7">
        <f t="shared" ref="W10:W11" si="3">U10*V10</f>
        <v>256.117164</v>
      </c>
      <c r="X10" s="7"/>
      <c r="Y10" s="7"/>
      <c r="Z10" s="12"/>
      <c r="AA10" s="12"/>
      <c r="AB10" s="12"/>
      <c r="AC10" s="4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17</v>
      </c>
      <c r="I11" s="3">
        <v>5.0288000000000004</v>
      </c>
      <c r="J11" s="7">
        <v>842</v>
      </c>
      <c r="K11" s="7">
        <f t="shared" si="2"/>
        <v>4234.2496000000001</v>
      </c>
      <c r="L11" s="3"/>
      <c r="M11" s="3"/>
      <c r="N11" s="3"/>
      <c r="O11" s="3"/>
      <c r="P11" s="7"/>
      <c r="Q11" s="7"/>
      <c r="R11" s="3"/>
      <c r="S11" s="3"/>
      <c r="T11" s="3" t="s">
        <v>115</v>
      </c>
      <c r="U11" s="44">
        <v>1.2507999999999999</v>
      </c>
      <c r="V11" s="7">
        <v>96.97</v>
      </c>
      <c r="W11" s="7">
        <f t="shared" si="3"/>
        <v>121.29007599999998</v>
      </c>
      <c r="X11" s="7"/>
      <c r="Y11" s="7"/>
      <c r="Z11" s="12"/>
      <c r="AA11" s="12"/>
      <c r="AB11" s="12"/>
      <c r="AC11" s="4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115</v>
      </c>
      <c r="I12" s="3">
        <v>10.902200000000001</v>
      </c>
      <c r="J12" s="7">
        <v>980</v>
      </c>
      <c r="K12" s="7">
        <f t="shared" si="2"/>
        <v>10684.156000000001</v>
      </c>
      <c r="L12" s="3"/>
      <c r="M12" s="3"/>
      <c r="N12" s="3"/>
      <c r="O12" s="3"/>
      <c r="P12" s="7"/>
      <c r="Q12" s="7"/>
      <c r="R12" s="3"/>
      <c r="S12" s="3"/>
      <c r="T12" s="3"/>
      <c r="U12" s="44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63</v>
      </c>
      <c r="I13" s="3">
        <v>13.6303</v>
      </c>
      <c r="J13" s="7">
        <v>386</v>
      </c>
      <c r="K13" s="7">
        <f t="shared" si="2"/>
        <v>5261.2957999999999</v>
      </c>
      <c r="L13" s="3"/>
      <c r="M13" s="3"/>
      <c r="N13" s="3"/>
      <c r="O13" s="3"/>
      <c r="P13" s="7"/>
      <c r="Q13" s="7"/>
      <c r="R13" s="3"/>
      <c r="S13" s="3"/>
      <c r="T13" s="3"/>
      <c r="U13" s="44"/>
      <c r="V13" s="7"/>
      <c r="W13" s="7"/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/>
      <c r="I14" s="3">
        <f>SUM(I9:I13)</f>
        <v>148.3349</v>
      </c>
      <c r="J14" s="7"/>
      <c r="K14" s="7">
        <f>SUM(K9:K13)</f>
        <v>159168.97440000001</v>
      </c>
      <c r="L14" s="3"/>
      <c r="M14" s="3"/>
      <c r="N14" s="3"/>
      <c r="O14" s="3">
        <v>3.7663000000000002</v>
      </c>
      <c r="P14" s="7"/>
      <c r="Q14" s="7">
        <v>738.19</v>
      </c>
      <c r="R14" s="3"/>
      <c r="S14" s="3"/>
      <c r="T14" s="3"/>
      <c r="U14" s="44">
        <f>SUM(U9:U11)</f>
        <v>5.5687999999999995</v>
      </c>
      <c r="V14" s="7"/>
      <c r="W14" s="7">
        <f>SUM(W9:W11)</f>
        <v>540.00653599999998</v>
      </c>
      <c r="X14" s="7"/>
      <c r="Y14" s="7">
        <f>K14+Q14+W14</f>
        <v>160447.17093600001</v>
      </c>
      <c r="Z14" s="12">
        <v>160400</v>
      </c>
      <c r="AA14" s="12">
        <v>164400</v>
      </c>
      <c r="AB14" s="12">
        <f>Z14-AA14</f>
        <v>-4000</v>
      </c>
    </row>
    <row r="15" spans="1:29" x14ac:dyDescent="0.25">
      <c r="A15" s="29"/>
      <c r="B15" s="29"/>
      <c r="C15" s="29"/>
      <c r="D15" s="29"/>
      <c r="E15" s="33"/>
      <c r="F15" s="33"/>
      <c r="G15" s="29"/>
      <c r="H15" s="29"/>
      <c r="I15" s="29"/>
      <c r="J15" s="19"/>
      <c r="K15" s="19"/>
      <c r="L15" s="29"/>
      <c r="M15" s="29"/>
      <c r="N15" s="29"/>
      <c r="O15" s="29"/>
      <c r="P15" s="19"/>
      <c r="Q15" s="19"/>
      <c r="R15" s="29"/>
      <c r="S15" s="29"/>
      <c r="T15" s="29"/>
      <c r="U15" s="45"/>
      <c r="V15" s="19"/>
      <c r="W15" s="19"/>
      <c r="X15" s="19"/>
      <c r="Y15" s="19"/>
      <c r="Z15" s="33"/>
      <c r="AA15" s="33"/>
      <c r="AB15" s="33"/>
    </row>
    <row r="16" spans="1:29" x14ac:dyDescent="0.25">
      <c r="A16" s="3" t="s">
        <v>896</v>
      </c>
      <c r="B16" s="3" t="s">
        <v>897</v>
      </c>
      <c r="C16" s="3" t="s">
        <v>169</v>
      </c>
      <c r="D16" s="3">
        <v>151.29</v>
      </c>
      <c r="E16" s="12">
        <v>163700</v>
      </c>
      <c r="F16" s="12"/>
      <c r="G16" s="3">
        <v>146.92509999999999</v>
      </c>
      <c r="H16" s="3" t="s">
        <v>18</v>
      </c>
      <c r="I16" s="3">
        <v>15.1332</v>
      </c>
      <c r="J16" s="7">
        <v>1201</v>
      </c>
      <c r="K16" s="7">
        <f>I16*J16</f>
        <v>18174.9732</v>
      </c>
      <c r="L16" s="3"/>
      <c r="M16" s="3"/>
      <c r="N16" s="3"/>
      <c r="O16" s="3"/>
      <c r="P16" s="7"/>
      <c r="Q16" s="7"/>
      <c r="R16" s="3"/>
      <c r="S16" s="3">
        <v>4.3648999999999996</v>
      </c>
      <c r="T16" s="3" t="s">
        <v>18</v>
      </c>
      <c r="U16" s="44">
        <v>1.5266999999999999</v>
      </c>
      <c r="V16" s="7">
        <v>96.97</v>
      </c>
      <c r="W16" s="7">
        <f>U16*V16</f>
        <v>148.04409899999999</v>
      </c>
      <c r="X16" s="7"/>
      <c r="Y16" s="7"/>
      <c r="Z16" s="12"/>
      <c r="AA16" s="12"/>
      <c r="AB16" s="12"/>
    </row>
    <row r="17" spans="1:28" x14ac:dyDescent="0.25">
      <c r="A17" s="3"/>
      <c r="B17" s="3" t="s">
        <v>898</v>
      </c>
      <c r="C17" s="3"/>
      <c r="D17" s="3"/>
      <c r="E17" s="12"/>
      <c r="F17" s="12"/>
      <c r="G17" s="3"/>
      <c r="H17" s="3" t="s">
        <v>161</v>
      </c>
      <c r="I17" s="3">
        <v>66.652100000000004</v>
      </c>
      <c r="J17" s="7">
        <v>1228</v>
      </c>
      <c r="K17" s="7">
        <f t="shared" ref="K17:K20" si="4">I17*J17</f>
        <v>81848.7788</v>
      </c>
      <c r="L17" s="3"/>
      <c r="M17" s="3"/>
      <c r="N17" s="3"/>
      <c r="O17" s="3"/>
      <c r="P17" s="7"/>
      <c r="Q17" s="7"/>
      <c r="R17" s="3"/>
      <c r="S17" s="3"/>
      <c r="T17" s="3" t="s">
        <v>161</v>
      </c>
      <c r="U17" s="44">
        <v>1.9535</v>
      </c>
      <c r="V17" s="7">
        <v>96.97</v>
      </c>
      <c r="W17" s="7">
        <f t="shared" ref="W17:W18" si="5">U17*V17</f>
        <v>189.43089499999999</v>
      </c>
      <c r="X17" s="7"/>
      <c r="Y17" s="7"/>
      <c r="Z17" s="12"/>
      <c r="AA17" s="12"/>
      <c r="AB17" s="12"/>
    </row>
    <row r="18" spans="1:28" x14ac:dyDescent="0.25">
      <c r="A18" s="3"/>
      <c r="B18" s="3" t="s">
        <v>899</v>
      </c>
      <c r="C18" s="3"/>
      <c r="D18" s="3"/>
      <c r="E18" s="12"/>
      <c r="F18" s="12"/>
      <c r="G18" s="3"/>
      <c r="H18" s="3" t="s">
        <v>16</v>
      </c>
      <c r="I18" s="3">
        <v>7.9046000000000003</v>
      </c>
      <c r="J18" s="7">
        <v>1118</v>
      </c>
      <c r="K18" s="7">
        <f t="shared" si="4"/>
        <v>8837.3428000000004</v>
      </c>
      <c r="L18" s="3"/>
      <c r="M18" s="3"/>
      <c r="N18" s="3"/>
      <c r="O18" s="3"/>
      <c r="P18" s="7"/>
      <c r="Q18" s="7"/>
      <c r="R18" s="3"/>
      <c r="S18" s="3"/>
      <c r="T18" s="3" t="s">
        <v>115</v>
      </c>
      <c r="U18" s="44">
        <v>0.88470000000000004</v>
      </c>
      <c r="V18" s="7">
        <v>96.97</v>
      </c>
      <c r="W18" s="7">
        <f t="shared" si="5"/>
        <v>85.789359000000005</v>
      </c>
      <c r="X18" s="7"/>
      <c r="Y18" s="7"/>
      <c r="Z18" s="12"/>
      <c r="AA18" s="12"/>
      <c r="AB18" s="12"/>
    </row>
    <row r="19" spans="1:28" x14ac:dyDescent="0.25">
      <c r="A19" s="3"/>
      <c r="B19" s="3" t="s">
        <v>900</v>
      </c>
      <c r="C19" s="3"/>
      <c r="D19" s="3"/>
      <c r="E19" s="12"/>
      <c r="F19" s="12"/>
      <c r="G19" s="3"/>
      <c r="H19" s="3" t="s">
        <v>115</v>
      </c>
      <c r="I19" s="3">
        <v>53.070700000000002</v>
      </c>
      <c r="J19" s="7">
        <v>980</v>
      </c>
      <c r="K19" s="7">
        <f t="shared" si="4"/>
        <v>52009.286</v>
      </c>
      <c r="L19" s="3"/>
      <c r="M19" s="3"/>
      <c r="N19" s="3"/>
      <c r="O19" s="3"/>
      <c r="P19" s="7"/>
      <c r="Q19" s="7"/>
      <c r="R19" s="3"/>
      <c r="S19" s="3"/>
      <c r="T19" s="3"/>
      <c r="U19" s="44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142</v>
      </c>
      <c r="I20" s="3">
        <v>4.1645000000000003</v>
      </c>
      <c r="J20" s="7">
        <v>649</v>
      </c>
      <c r="K20" s="7">
        <f t="shared" si="4"/>
        <v>2702.7605000000003</v>
      </c>
      <c r="L20" s="3"/>
      <c r="M20" s="3"/>
      <c r="N20" s="3"/>
      <c r="O20" s="3"/>
      <c r="P20" s="7"/>
      <c r="Q20" s="7"/>
      <c r="R20" s="3"/>
      <c r="S20" s="3"/>
      <c r="T20" s="3"/>
      <c r="U20" s="44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>
        <f>SUM(I16:I20)</f>
        <v>146.92510000000001</v>
      </c>
      <c r="J21" s="7"/>
      <c r="K21" s="7">
        <f>SUM(K16:K20)</f>
        <v>163573.14130000002</v>
      </c>
      <c r="L21" s="3"/>
      <c r="M21" s="3"/>
      <c r="N21" s="3"/>
      <c r="O21" s="3"/>
      <c r="P21" s="7"/>
      <c r="Q21" s="7"/>
      <c r="R21" s="3"/>
      <c r="S21" s="3"/>
      <c r="T21" s="3"/>
      <c r="U21" s="44">
        <f>SUM(U16:U18)</f>
        <v>4.3649000000000004</v>
      </c>
      <c r="V21" s="7"/>
      <c r="W21" s="7">
        <f>SUM(W16:W18)</f>
        <v>423.26435299999997</v>
      </c>
      <c r="X21" s="7"/>
      <c r="Y21" s="7">
        <f>K21+W21</f>
        <v>163996.40565300002</v>
      </c>
      <c r="Z21" s="12">
        <v>164000</v>
      </c>
      <c r="AA21" s="12">
        <v>163700</v>
      </c>
      <c r="AB21" s="12">
        <f>Z21-AA21</f>
        <v>300</v>
      </c>
    </row>
    <row r="22" spans="1:28" x14ac:dyDescent="0.25">
      <c r="A22" s="29"/>
      <c r="B22" s="29"/>
      <c r="C22" s="29"/>
      <c r="D22" s="29"/>
      <c r="E22" s="33"/>
      <c r="F22" s="33"/>
      <c r="G22" s="29"/>
      <c r="H22" s="29"/>
      <c r="I22" s="29"/>
      <c r="J22" s="19"/>
      <c r="K22" s="19"/>
      <c r="L22" s="29"/>
      <c r="M22" s="29"/>
      <c r="N22" s="29"/>
      <c r="O22" s="29"/>
      <c r="P22" s="19"/>
      <c r="Q22" s="19"/>
      <c r="R22" s="29"/>
      <c r="S22" s="29"/>
      <c r="T22" s="29"/>
      <c r="U22" s="45"/>
      <c r="V22" s="19"/>
      <c r="W22" s="19"/>
      <c r="X22" s="19"/>
      <c r="Y22" s="19"/>
      <c r="Z22" s="33"/>
      <c r="AA22" s="33"/>
      <c r="AB22" s="33"/>
    </row>
    <row r="23" spans="1:28" x14ac:dyDescent="0.25">
      <c r="A23" s="3" t="s">
        <v>901</v>
      </c>
      <c r="B23" s="3" t="s">
        <v>902</v>
      </c>
      <c r="C23" s="3" t="s">
        <v>169</v>
      </c>
      <c r="D23" s="3">
        <v>157.66999999999999</v>
      </c>
      <c r="E23" s="12">
        <v>170300</v>
      </c>
      <c r="F23" s="12"/>
      <c r="G23" s="3">
        <v>149.55600000000001</v>
      </c>
      <c r="H23" s="3" t="s">
        <v>18</v>
      </c>
      <c r="I23" s="3">
        <v>4.7873999999999999</v>
      </c>
      <c r="J23" s="7">
        <v>1201</v>
      </c>
      <c r="K23" s="7">
        <f>I23*J23</f>
        <v>5749.6674000000003</v>
      </c>
      <c r="L23" s="3"/>
      <c r="M23" s="3"/>
      <c r="N23" s="3"/>
      <c r="O23" s="3"/>
      <c r="P23" s="7"/>
      <c r="Q23" s="7"/>
      <c r="R23" s="3"/>
      <c r="S23" s="3">
        <v>8.1140000000000008</v>
      </c>
      <c r="T23" s="3" t="s">
        <v>18</v>
      </c>
      <c r="U23" s="44">
        <v>0.72519999999999996</v>
      </c>
      <c r="V23" s="7">
        <v>96.97</v>
      </c>
      <c r="W23" s="7">
        <f>U23*V23</f>
        <v>70.322643999999997</v>
      </c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 t="s">
        <v>161</v>
      </c>
      <c r="I24" s="3">
        <v>104.09610000000001</v>
      </c>
      <c r="J24" s="7">
        <v>1228</v>
      </c>
      <c r="K24" s="7">
        <f t="shared" ref="K24:K25" si="6">I24*J24</f>
        <v>127830.0108</v>
      </c>
      <c r="L24" s="3"/>
      <c r="M24" s="3"/>
      <c r="N24" s="3"/>
      <c r="O24" s="3"/>
      <c r="P24" s="7"/>
      <c r="Q24" s="7"/>
      <c r="R24" s="3"/>
      <c r="S24" s="3"/>
      <c r="T24" s="3" t="s">
        <v>161</v>
      </c>
      <c r="U24" s="44">
        <v>7.3887999999999998</v>
      </c>
      <c r="V24" s="7">
        <v>96.97</v>
      </c>
      <c r="W24" s="7">
        <f>U24*V24</f>
        <v>716.49193600000001</v>
      </c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115</v>
      </c>
      <c r="I25" s="3">
        <v>40.672499999999999</v>
      </c>
      <c r="J25" s="7">
        <v>980</v>
      </c>
      <c r="K25" s="7">
        <f t="shared" si="6"/>
        <v>39859.050000000003</v>
      </c>
      <c r="L25" s="3"/>
      <c r="M25" s="3"/>
      <c r="N25" s="3"/>
      <c r="O25" s="3"/>
      <c r="P25" s="7"/>
      <c r="Q25" s="7"/>
      <c r="R25" s="3"/>
      <c r="S25" s="3"/>
      <c r="T25" s="3"/>
      <c r="U25" s="44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>
        <f>SUM(I23:I25)</f>
        <v>149.55600000000001</v>
      </c>
      <c r="J26" s="7"/>
      <c r="K26" s="7">
        <f>SUM(K23:K25)</f>
        <v>173438.72820000001</v>
      </c>
      <c r="L26" s="3"/>
      <c r="M26" s="3"/>
      <c r="N26" s="3"/>
      <c r="O26" s="3"/>
      <c r="P26" s="7"/>
      <c r="Q26" s="7"/>
      <c r="R26" s="3"/>
      <c r="S26" s="3"/>
      <c r="T26" s="3"/>
      <c r="U26" s="44">
        <f>U24+U23</f>
        <v>8.113999999999999</v>
      </c>
      <c r="V26" s="7"/>
      <c r="W26" s="7">
        <f>W23+W24</f>
        <v>786.81457999999998</v>
      </c>
      <c r="X26" s="7"/>
      <c r="Y26" s="7">
        <f>K26+W26</f>
        <v>174225.54278000002</v>
      </c>
      <c r="Z26" s="12">
        <v>174200</v>
      </c>
      <c r="AA26" s="12">
        <v>170300</v>
      </c>
      <c r="AB26" s="12">
        <f>Z26-AA26</f>
        <v>3900</v>
      </c>
    </row>
    <row r="27" spans="1:28" x14ac:dyDescent="0.25">
      <c r="A27" s="29"/>
      <c r="B27" s="29"/>
      <c r="C27" s="29"/>
      <c r="D27" s="29"/>
      <c r="E27" s="33"/>
      <c r="F27" s="33"/>
      <c r="G27" s="29"/>
      <c r="H27" s="29"/>
      <c r="I27" s="29"/>
      <c r="J27" s="19"/>
      <c r="K27" s="19"/>
      <c r="L27" s="29"/>
      <c r="M27" s="29"/>
      <c r="N27" s="29"/>
      <c r="O27" s="29"/>
      <c r="P27" s="19"/>
      <c r="Q27" s="19"/>
      <c r="R27" s="29"/>
      <c r="S27" s="29"/>
      <c r="T27" s="29"/>
      <c r="U27" s="45"/>
      <c r="V27" s="19"/>
      <c r="W27" s="19"/>
      <c r="X27" s="19"/>
      <c r="Y27" s="19"/>
      <c r="Z27" s="33"/>
      <c r="AA27" s="33"/>
      <c r="AB27" s="33"/>
    </row>
    <row r="28" spans="1:28" x14ac:dyDescent="0.25">
      <c r="A28" s="3" t="s">
        <v>36</v>
      </c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44"/>
      <c r="V28" s="7"/>
      <c r="W28" s="7"/>
      <c r="X28" s="7"/>
      <c r="Y28" s="7"/>
      <c r="Z28" s="12"/>
      <c r="AA28" s="12"/>
      <c r="AB28" s="12"/>
    </row>
    <row r="29" spans="1:28" x14ac:dyDescent="0.25">
      <c r="A29" s="3" t="s">
        <v>19</v>
      </c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44"/>
      <c r="V29" s="7"/>
      <c r="W29" s="7"/>
      <c r="X29" s="7"/>
      <c r="Y29" s="7"/>
      <c r="Z29" s="12"/>
      <c r="AA29" s="12"/>
      <c r="AB29" s="12">
        <f>SUM(AB7:AB26)</f>
        <v>4200</v>
      </c>
    </row>
    <row r="30" spans="1:28" x14ac:dyDescent="0.25">
      <c r="A30" s="3" t="s">
        <v>20</v>
      </c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44"/>
      <c r="V30" s="7"/>
      <c r="W30" s="7"/>
      <c r="X30" s="7"/>
      <c r="Y30" s="7"/>
      <c r="Z30" s="12"/>
      <c r="AA30" s="12"/>
      <c r="AB30" s="12">
        <f>AB29/2</f>
        <v>2100</v>
      </c>
    </row>
    <row r="31" spans="1:28" x14ac:dyDescent="0.25">
      <c r="A31" s="3" t="s">
        <v>21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44"/>
      <c r="V31" s="7"/>
      <c r="W31" s="7"/>
      <c r="X31" s="7"/>
      <c r="Y31" s="7"/>
      <c r="Z31" s="12"/>
      <c r="AA31" s="12"/>
      <c r="AB31" s="12">
        <f>AB30*0.1</f>
        <v>210</v>
      </c>
    </row>
    <row r="32" spans="1:28" x14ac:dyDescent="0.25">
      <c r="A32" s="3" t="s">
        <v>22</v>
      </c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44"/>
      <c r="V32" s="7"/>
      <c r="W32" s="7"/>
      <c r="X32" s="7"/>
      <c r="Y32" s="7"/>
      <c r="Z32" s="12"/>
      <c r="AA32" s="12"/>
      <c r="AB32" s="12">
        <f>AB31*0.22529</f>
        <v>47.310899999999997</v>
      </c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44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44"/>
      <c r="V34" s="7"/>
      <c r="W34" s="7"/>
      <c r="X34" s="7"/>
      <c r="Y34" s="7"/>
      <c r="Z34" s="12"/>
      <c r="AA34" s="12"/>
      <c r="AB34" s="12"/>
    </row>
    <row r="35" spans="1:28" s="4" customFormat="1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44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44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44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44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44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44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44"/>
      <c r="V41" s="7"/>
      <c r="W41" s="7"/>
      <c r="X41" s="7"/>
      <c r="Y41" s="7"/>
      <c r="Z41" s="12"/>
      <c r="AA41" s="12"/>
      <c r="AB41" s="12"/>
    </row>
    <row r="42" spans="1:28" s="4" customFormat="1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44"/>
      <c r="V42" s="7"/>
      <c r="W42" s="7"/>
      <c r="X42" s="7"/>
      <c r="Y42" s="7"/>
      <c r="Z42" s="12"/>
      <c r="AA42" s="12"/>
      <c r="AB42" s="12"/>
    </row>
    <row r="43" spans="1:28" s="4" customFormat="1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44"/>
      <c r="V43" s="7"/>
      <c r="W43" s="7"/>
      <c r="X43" s="7"/>
      <c r="Y43" s="7"/>
      <c r="Z43" s="12"/>
      <c r="AA43" s="12"/>
      <c r="AB43" s="12"/>
    </row>
    <row r="44" spans="1:28" s="4" customFormat="1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44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44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44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44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44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44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44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44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44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44"/>
      <c r="V53" s="7"/>
      <c r="W53" s="7"/>
      <c r="X53" s="7"/>
      <c r="Y53" s="7"/>
      <c r="Z53" s="12"/>
      <c r="AA53" s="12"/>
      <c r="AB53" s="12"/>
    </row>
    <row r="54" spans="1:28" s="4" customFormat="1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44"/>
      <c r="V54" s="7"/>
      <c r="W54" s="7"/>
      <c r="X54" s="7"/>
      <c r="Y54" s="7"/>
      <c r="Z54" s="12"/>
      <c r="AA54" s="12"/>
      <c r="AB54" s="12"/>
    </row>
    <row r="55" spans="1:28" s="4" customFormat="1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44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44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44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44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44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44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44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44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44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44"/>
      <c r="V64" s="7"/>
      <c r="W64" s="7"/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44"/>
      <c r="V65" s="7"/>
      <c r="W65" s="7"/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44"/>
      <c r="V66" s="7"/>
      <c r="W66" s="7"/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44"/>
      <c r="V67" s="7"/>
      <c r="W67" s="7"/>
      <c r="X67" s="7"/>
      <c r="Y67" s="7"/>
      <c r="Z67" s="12"/>
      <c r="AA67" s="12"/>
      <c r="AB67" s="12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44"/>
      <c r="V68" s="7"/>
      <c r="W68" s="7"/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44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44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44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44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44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44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44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44"/>
      <c r="V76" s="7"/>
      <c r="W76" s="7"/>
      <c r="X76" s="7"/>
      <c r="Y76" s="7"/>
      <c r="Z76" s="12"/>
      <c r="AA76" s="12"/>
      <c r="AB76" s="12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44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44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44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44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44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44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44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44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44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44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44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44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44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44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44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44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44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44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44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44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44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44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44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44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44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44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44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44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44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44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44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44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44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44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44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44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44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44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44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44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44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44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44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44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44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44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44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44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44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44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44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44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44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44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44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44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44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44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44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44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44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44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44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44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44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44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44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44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44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44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44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44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44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44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44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44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44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44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44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44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44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44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44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44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44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44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44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44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44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44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44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44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44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44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44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44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44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44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44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44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44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44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44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44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44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44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44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44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44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44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44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44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44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44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44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44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44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44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44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44"/>
      <c r="V196" s="7"/>
      <c r="W196" s="7"/>
      <c r="X196" s="7"/>
      <c r="Y196" s="7"/>
      <c r="Z196" s="12"/>
      <c r="AA196" s="12"/>
      <c r="AB196" s="12"/>
    </row>
    <row r="197" spans="1:28" x14ac:dyDescent="0.25">
      <c r="A197" s="1"/>
      <c r="B197" s="1"/>
      <c r="C197" s="1"/>
      <c r="D197" s="1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44"/>
      <c r="V197" s="7"/>
      <c r="W197" s="7"/>
      <c r="X197" s="7"/>
      <c r="Y197" s="7"/>
      <c r="Z197" s="12"/>
      <c r="AA197" s="12"/>
      <c r="AB197" s="11"/>
    </row>
    <row r="198" spans="1:28" x14ac:dyDescent="0.25">
      <c r="A198" s="1"/>
      <c r="B198" s="1"/>
      <c r="C198" s="1"/>
      <c r="D198" s="1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44"/>
      <c r="V198" s="7"/>
      <c r="W198" s="7"/>
      <c r="X198" s="7"/>
      <c r="Y198" s="7"/>
      <c r="Z198" s="12"/>
      <c r="AA198" s="12"/>
      <c r="AB198" s="11"/>
    </row>
    <row r="199" spans="1:28" x14ac:dyDescent="0.25">
      <c r="A199" s="1"/>
      <c r="B199" s="1"/>
      <c r="C199" s="1"/>
      <c r="D199" s="1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44"/>
      <c r="V199" s="7"/>
      <c r="W199" s="7"/>
      <c r="X199" s="7"/>
      <c r="Y199" s="7"/>
      <c r="Z199" s="12"/>
      <c r="AA199" s="12"/>
      <c r="AB199" s="11"/>
    </row>
    <row r="200" spans="1:28" x14ac:dyDescent="0.25">
      <c r="A200" s="1"/>
      <c r="B200" s="1"/>
      <c r="C200" s="1"/>
      <c r="D200" s="1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44"/>
      <c r="V200" s="7"/>
      <c r="W200" s="7"/>
      <c r="X200" s="7"/>
      <c r="Y200" s="7"/>
      <c r="Z200" s="12"/>
      <c r="AA200" s="12"/>
      <c r="AB200" s="11"/>
    </row>
    <row r="201" spans="1:28" x14ac:dyDescent="0.25">
      <c r="A201" s="1"/>
      <c r="B201" s="1"/>
      <c r="C201" s="1"/>
      <c r="D201" s="1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44"/>
      <c r="V201" s="7"/>
      <c r="W201" s="7"/>
      <c r="X201" s="7"/>
      <c r="Y201" s="7"/>
      <c r="Z201" s="12"/>
      <c r="AA201" s="12"/>
      <c r="AB201" s="11"/>
    </row>
    <row r="202" spans="1:28" x14ac:dyDescent="0.25">
      <c r="A202" s="1"/>
      <c r="B202" s="1"/>
      <c r="C202" s="1"/>
      <c r="D202" s="1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44"/>
      <c r="V202" s="7"/>
      <c r="W202" s="7"/>
      <c r="X202" s="7"/>
      <c r="Y202" s="7"/>
      <c r="Z202" s="12"/>
      <c r="AA202" s="12"/>
      <c r="AB202" s="11"/>
    </row>
    <row r="203" spans="1:28" x14ac:dyDescent="0.25">
      <c r="A203" s="1"/>
      <c r="B203" s="1"/>
      <c r="C203" s="1"/>
      <c r="D203" s="1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44"/>
      <c r="V203" s="7"/>
      <c r="W203" s="7"/>
      <c r="X203" s="7"/>
      <c r="Y203" s="7"/>
      <c r="Z203" s="12"/>
      <c r="AA203" s="12"/>
      <c r="AB203" s="11"/>
    </row>
    <row r="204" spans="1:28" x14ac:dyDescent="0.25">
      <c r="A204" s="1"/>
      <c r="B204" s="1"/>
      <c r="C204" s="1"/>
      <c r="D204" s="1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44"/>
      <c r="V204" s="7"/>
      <c r="W204" s="7"/>
      <c r="X204" s="7"/>
      <c r="Y204" s="7"/>
      <c r="Z204" s="12"/>
      <c r="AA204" s="12"/>
      <c r="AB204" s="11"/>
    </row>
    <row r="205" spans="1:28" x14ac:dyDescent="0.25">
      <c r="A205" s="1"/>
      <c r="B205" s="1"/>
      <c r="C205" s="1"/>
      <c r="D205" s="1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44"/>
      <c r="V205" s="7"/>
      <c r="W205" s="7"/>
      <c r="X205" s="7"/>
      <c r="Y205" s="7"/>
      <c r="Z205" s="12"/>
      <c r="AA205" s="12"/>
      <c r="AB205" s="11"/>
    </row>
    <row r="206" spans="1:28" x14ac:dyDescent="0.25">
      <c r="A206" s="1"/>
      <c r="B206" s="1"/>
      <c r="C206" s="1"/>
      <c r="D206" s="1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44"/>
      <c r="V206" s="7"/>
      <c r="W206" s="7"/>
      <c r="X206" s="7"/>
      <c r="Y206" s="7"/>
      <c r="Z206" s="12"/>
      <c r="AA206" s="12"/>
      <c r="AB206" s="11"/>
    </row>
    <row r="207" spans="1:28" x14ac:dyDescent="0.25">
      <c r="A207" s="1"/>
      <c r="B207" s="1"/>
      <c r="C207" s="1"/>
      <c r="D207" s="1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44"/>
      <c r="V207" s="7"/>
      <c r="W207" s="7"/>
      <c r="X207" s="7"/>
      <c r="Y207" s="7"/>
      <c r="Z207" s="12"/>
      <c r="AA207" s="12"/>
      <c r="AB207" s="11"/>
    </row>
    <row r="208" spans="1:28" x14ac:dyDescent="0.25">
      <c r="A208" s="1"/>
      <c r="B208" s="1"/>
      <c r="C208" s="1"/>
      <c r="D208" s="1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44"/>
      <c r="V208" s="7"/>
      <c r="W208" s="7"/>
      <c r="X208" s="7"/>
      <c r="Y208" s="7"/>
      <c r="Z208" s="12"/>
      <c r="AA208" s="12"/>
      <c r="AB208" s="11"/>
    </row>
    <row r="209" spans="1:28" x14ac:dyDescent="0.25">
      <c r="A209" s="1"/>
      <c r="B209" s="1"/>
      <c r="C209" s="1"/>
      <c r="D209" s="1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44"/>
      <c r="V209" s="7"/>
      <c r="W209" s="7"/>
      <c r="X209" s="7"/>
      <c r="Y209" s="7"/>
      <c r="Z209" s="12"/>
      <c r="AA209" s="12"/>
      <c r="AB209" s="11"/>
    </row>
    <row r="210" spans="1:28" x14ac:dyDescent="0.25">
      <c r="A210" s="1"/>
      <c r="B210" s="1"/>
      <c r="C210" s="1"/>
      <c r="D210" s="1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44"/>
      <c r="V210" s="7"/>
      <c r="W210" s="7"/>
      <c r="X210" s="7"/>
      <c r="Y210" s="7"/>
      <c r="Z210" s="12"/>
      <c r="AA210" s="12"/>
      <c r="AB210" s="11"/>
    </row>
    <row r="211" spans="1:28" x14ac:dyDescent="0.25">
      <c r="A211" s="1"/>
      <c r="B211" s="1"/>
      <c r="C211" s="1"/>
      <c r="D211" s="1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44"/>
      <c r="V211" s="7"/>
      <c r="W211" s="7"/>
      <c r="X211" s="7"/>
      <c r="Y211" s="7"/>
      <c r="Z211" s="12"/>
      <c r="AA211" s="12"/>
      <c r="AB211" s="11"/>
    </row>
    <row r="212" spans="1:28" x14ac:dyDescent="0.25">
      <c r="A212" s="1"/>
      <c r="B212" s="1"/>
      <c r="C212" s="1"/>
      <c r="D212" s="1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44"/>
      <c r="V212" s="7"/>
      <c r="W212" s="7"/>
      <c r="X212" s="7"/>
      <c r="Y212" s="7"/>
      <c r="Z212" s="12"/>
      <c r="AA212" s="12"/>
      <c r="AB212" s="11"/>
    </row>
    <row r="213" spans="1:28" x14ac:dyDescent="0.25">
      <c r="A213" s="1"/>
      <c r="B213" s="1"/>
      <c r="C213" s="1"/>
      <c r="D213" s="1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44"/>
      <c r="V213" s="7"/>
      <c r="W213" s="7"/>
      <c r="X213" s="7"/>
      <c r="Y213" s="7"/>
      <c r="Z213" s="12"/>
      <c r="AA213" s="12"/>
      <c r="AB213" s="11"/>
    </row>
    <row r="214" spans="1:28" x14ac:dyDescent="0.25">
      <c r="A214" s="1"/>
      <c r="B214" s="1"/>
      <c r="C214" s="1"/>
      <c r="D214" s="1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44"/>
      <c r="V214" s="7"/>
      <c r="W214" s="7"/>
      <c r="X214" s="7"/>
      <c r="Y214" s="7"/>
      <c r="Z214" s="12"/>
      <c r="AA214" s="12"/>
      <c r="AB214" s="11"/>
    </row>
    <row r="215" spans="1:28" x14ac:dyDescent="0.25">
      <c r="A215" s="1"/>
      <c r="B215" s="1"/>
      <c r="C215" s="1"/>
      <c r="D215" s="1"/>
      <c r="E215" s="12"/>
      <c r="F215" s="12"/>
      <c r="G215" s="3"/>
      <c r="H215" s="3"/>
      <c r="I215" s="3"/>
      <c r="J215" s="7"/>
      <c r="K215" s="7"/>
      <c r="L215" s="3"/>
      <c r="M215" s="3"/>
      <c r="N215" s="3"/>
      <c r="O215" s="3"/>
      <c r="P215" s="7"/>
      <c r="Q215" s="7"/>
      <c r="R215" s="3"/>
      <c r="S215" s="3"/>
      <c r="T215" s="3"/>
      <c r="U215" s="44"/>
      <c r="V215" s="7"/>
      <c r="W215" s="7"/>
      <c r="X215" s="7"/>
      <c r="Y215" s="7"/>
      <c r="Z215" s="12"/>
      <c r="AA215" s="12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46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46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46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46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46"/>
      <c r="V220" s="5"/>
      <c r="W220" s="5"/>
      <c r="X220" s="7"/>
      <c r="Y220" s="5"/>
      <c r="Z220" s="11"/>
      <c r="AA220" s="11"/>
      <c r="AB22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B3F25-52DF-4F93-B630-5920D1735B44}">
  <dimension ref="A1:AC220"/>
  <sheetViews>
    <sheetView workbookViewId="0">
      <selection activeCell="M25" sqref="M25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style="47" bestFit="1" customWidth="1"/>
    <col min="22" max="22" width="10.7109375" style="8" customWidth="1"/>
    <col min="23" max="23" width="11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11.140625" style="9" customWidth="1"/>
  </cols>
  <sheetData>
    <row r="1" spans="1:28" x14ac:dyDescent="0.25">
      <c r="A1" s="1" t="s">
        <v>903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43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904</v>
      </c>
      <c r="B3" s="3" t="s">
        <v>905</v>
      </c>
      <c r="C3" s="3" t="s">
        <v>169</v>
      </c>
      <c r="D3" s="3">
        <v>160</v>
      </c>
      <c r="E3" s="12">
        <v>170500</v>
      </c>
      <c r="F3" s="12"/>
      <c r="G3" s="3">
        <v>158.00640000000001</v>
      </c>
      <c r="H3" s="3" t="s">
        <v>18</v>
      </c>
      <c r="I3" s="3">
        <v>30.852499999999999</v>
      </c>
      <c r="J3" s="7">
        <v>1201</v>
      </c>
      <c r="K3" s="7">
        <f>I3*J3</f>
        <v>37053.852500000001</v>
      </c>
      <c r="L3" s="3"/>
      <c r="M3" s="3"/>
      <c r="N3" s="3"/>
      <c r="O3" s="3"/>
      <c r="P3" s="7"/>
      <c r="Q3" s="7"/>
      <c r="R3" s="3"/>
      <c r="S3" s="3">
        <v>1.9936</v>
      </c>
      <c r="T3" s="3" t="s">
        <v>18</v>
      </c>
      <c r="U3" s="3">
        <v>5.28E-2</v>
      </c>
      <c r="V3" s="7">
        <v>96.97</v>
      </c>
      <c r="W3" s="7">
        <f>U3*V3</f>
        <v>5.1200159999999997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106</v>
      </c>
      <c r="I4" s="3">
        <v>0.3589</v>
      </c>
      <c r="J4" s="7">
        <v>704</v>
      </c>
      <c r="K4" s="7">
        <f t="shared" ref="K4:K9" si="0">I4*J4</f>
        <v>252.66559999999998</v>
      </c>
      <c r="L4" s="3"/>
      <c r="M4" s="3"/>
      <c r="N4" s="3"/>
      <c r="O4" s="3"/>
      <c r="P4" s="7"/>
      <c r="Q4" s="7"/>
      <c r="R4" s="3"/>
      <c r="S4" s="3"/>
      <c r="T4" s="3" t="s">
        <v>161</v>
      </c>
      <c r="U4" s="3">
        <v>1.4685999999999999</v>
      </c>
      <c r="V4" s="7">
        <v>96.97</v>
      </c>
      <c r="W4" s="7">
        <f t="shared" ref="W4:W6" si="1">U4*V4</f>
        <v>142.41014199999998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176</v>
      </c>
      <c r="I5" s="3">
        <v>0.66120000000000001</v>
      </c>
      <c r="J5" s="7">
        <v>883</v>
      </c>
      <c r="K5" s="7">
        <f t="shared" si="0"/>
        <v>583.83960000000002</v>
      </c>
      <c r="L5" s="3"/>
      <c r="M5" s="3"/>
      <c r="N5" s="3"/>
      <c r="O5" s="3"/>
      <c r="P5" s="7"/>
      <c r="Q5" s="7"/>
      <c r="R5" s="3"/>
      <c r="S5" s="3"/>
      <c r="T5" s="3" t="s">
        <v>16</v>
      </c>
      <c r="U5" s="3">
        <v>0.35060000000000002</v>
      </c>
      <c r="V5" s="7">
        <v>96.97</v>
      </c>
      <c r="W5" s="7">
        <f t="shared" si="1"/>
        <v>33.997682000000005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161</v>
      </c>
      <c r="I6" s="3">
        <v>65.960800000000006</v>
      </c>
      <c r="J6" s="7">
        <v>1228</v>
      </c>
      <c r="K6" s="7">
        <f t="shared" si="0"/>
        <v>80999.862400000013</v>
      </c>
      <c r="L6" s="3"/>
      <c r="M6" s="3"/>
      <c r="N6" s="3"/>
      <c r="O6" s="3"/>
      <c r="P6" s="7"/>
      <c r="Q6" s="7"/>
      <c r="R6" s="3"/>
      <c r="S6" s="3"/>
      <c r="T6" s="3" t="s">
        <v>115</v>
      </c>
      <c r="U6" s="44">
        <v>0.1216</v>
      </c>
      <c r="V6" s="7">
        <v>96.97</v>
      </c>
      <c r="W6" s="7">
        <f t="shared" si="1"/>
        <v>11.791551999999999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16</v>
      </c>
      <c r="I7" s="3">
        <v>23.511399999999998</v>
      </c>
      <c r="J7" s="7">
        <v>1118</v>
      </c>
      <c r="K7" s="7">
        <f t="shared" si="0"/>
        <v>26285.745199999998</v>
      </c>
      <c r="L7" s="3"/>
      <c r="M7" s="3"/>
      <c r="N7" s="3"/>
      <c r="O7" s="3"/>
      <c r="P7" s="7"/>
      <c r="Q7" s="7"/>
      <c r="R7" s="3"/>
      <c r="S7" s="3"/>
      <c r="T7" s="3"/>
      <c r="U7" s="44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115</v>
      </c>
      <c r="I8" s="3">
        <v>20.9285</v>
      </c>
      <c r="J8" s="7">
        <v>980</v>
      </c>
      <c r="K8" s="7">
        <f t="shared" si="0"/>
        <v>20509.93</v>
      </c>
      <c r="L8" s="3"/>
      <c r="M8" s="3"/>
      <c r="N8" s="3"/>
      <c r="O8" s="3"/>
      <c r="P8" s="7"/>
      <c r="Q8" s="7"/>
      <c r="R8" s="3"/>
      <c r="S8" s="3"/>
      <c r="T8" s="3"/>
      <c r="U8" s="4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63</v>
      </c>
      <c r="I9" s="3">
        <v>15.7331</v>
      </c>
      <c r="J9" s="7">
        <v>386</v>
      </c>
      <c r="K9" s="7">
        <f t="shared" si="0"/>
        <v>6072.9766</v>
      </c>
      <c r="L9" s="3"/>
      <c r="M9" s="3"/>
      <c r="N9" s="3"/>
      <c r="O9" s="3"/>
      <c r="P9" s="7"/>
      <c r="Q9" s="7"/>
      <c r="R9" s="3"/>
      <c r="S9" s="3"/>
      <c r="T9" s="3"/>
      <c r="U9" s="44"/>
      <c r="V9" s="7"/>
      <c r="W9" s="7"/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/>
      <c r="I10" s="3">
        <f>SUM(I3:I9)</f>
        <v>158.00640000000001</v>
      </c>
      <c r="J10" s="7"/>
      <c r="K10" s="7">
        <f>SUM(K3:K9)</f>
        <v>171758.8719</v>
      </c>
      <c r="L10" s="3"/>
      <c r="M10" s="3"/>
      <c r="N10" s="3"/>
      <c r="O10" s="3"/>
      <c r="P10" s="7"/>
      <c r="Q10" s="7"/>
      <c r="R10" s="3"/>
      <c r="S10" s="3"/>
      <c r="T10" s="3"/>
      <c r="U10" s="44">
        <f>SUM(U3:U6)</f>
        <v>1.9935999999999998</v>
      </c>
      <c r="V10" s="7"/>
      <c r="W10" s="7">
        <f>SUM(W3:W6)</f>
        <v>193.31939199999997</v>
      </c>
      <c r="X10" s="7"/>
      <c r="Y10" s="7">
        <f>K10+W10</f>
        <v>171952.191292</v>
      </c>
      <c r="Z10" s="12">
        <v>172000</v>
      </c>
      <c r="AA10" s="12">
        <v>170500</v>
      </c>
      <c r="AB10" s="12">
        <f>Z10-AA10</f>
        <v>1500</v>
      </c>
    </row>
    <row r="11" spans="1:28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45"/>
      <c r="V11" s="19"/>
      <c r="W11" s="19"/>
      <c r="X11" s="19"/>
      <c r="Y11" s="19"/>
      <c r="Z11" s="33"/>
      <c r="AA11" s="33"/>
      <c r="AB11" s="33"/>
    </row>
    <row r="12" spans="1:28" x14ac:dyDescent="0.25">
      <c r="A12" s="3" t="s">
        <v>36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44"/>
      <c r="V12" s="7"/>
      <c r="W12" s="7"/>
      <c r="X12" s="7"/>
      <c r="Y12" s="7"/>
      <c r="Z12" s="12"/>
      <c r="AA12" s="12"/>
      <c r="AB12" s="12"/>
    </row>
    <row r="13" spans="1:28" x14ac:dyDescent="0.25">
      <c r="A13" s="3" t="s">
        <v>19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44"/>
      <c r="V13" s="7"/>
      <c r="W13" s="7"/>
      <c r="X13" s="7"/>
      <c r="Y13" s="7"/>
      <c r="Z13" s="12"/>
      <c r="AA13" s="12"/>
      <c r="AB13" s="12">
        <v>1500</v>
      </c>
    </row>
    <row r="14" spans="1:28" x14ac:dyDescent="0.25">
      <c r="A14" s="3" t="s">
        <v>20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v>750</v>
      </c>
    </row>
    <row r="15" spans="1:28" x14ac:dyDescent="0.25">
      <c r="A15" s="3" t="s">
        <v>21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44"/>
      <c r="V15" s="7"/>
      <c r="W15" s="7"/>
      <c r="X15" s="7"/>
      <c r="Y15" s="7"/>
      <c r="Z15" s="12"/>
      <c r="AA15" s="12"/>
      <c r="AB15" s="12">
        <v>75</v>
      </c>
    </row>
    <row r="16" spans="1:28" s="4" customFormat="1" x14ac:dyDescent="0.25">
      <c r="A16" s="3" t="s">
        <v>22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44"/>
      <c r="V16" s="7"/>
      <c r="W16" s="7"/>
      <c r="X16" s="7"/>
      <c r="Y16" s="7"/>
      <c r="Z16" s="12"/>
      <c r="AA16" s="12"/>
      <c r="AB16" s="12">
        <f>AB15*0.22529</f>
        <v>16.896750000000001</v>
      </c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44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44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44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44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44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44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44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44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44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44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44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44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44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44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44"/>
      <c r="V31" s="7"/>
      <c r="W31" s="7"/>
      <c r="X31" s="7"/>
      <c r="Y31" s="7"/>
      <c r="Z31" s="12"/>
      <c r="AA31" s="12"/>
      <c r="AB31" s="12"/>
    </row>
    <row r="32" spans="1:28" x14ac:dyDescent="0.25">
      <c r="A32" s="4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44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44"/>
      <c r="V33" s="7"/>
      <c r="W33" s="7"/>
      <c r="X33" s="7"/>
      <c r="Y33" s="3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44"/>
      <c r="V34" s="7"/>
      <c r="W34" s="7"/>
      <c r="X34" s="7"/>
      <c r="Y34" s="7"/>
      <c r="Z34" s="12"/>
      <c r="AA34" s="12"/>
      <c r="AB34" s="12"/>
    </row>
    <row r="35" spans="1:28" s="4" customFormat="1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44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44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44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44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44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44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44"/>
      <c r="V41" s="7"/>
      <c r="W41" s="7"/>
      <c r="X41" s="7"/>
      <c r="Y41" s="7"/>
      <c r="Z41" s="12"/>
      <c r="AA41" s="12"/>
      <c r="AB41" s="12"/>
    </row>
    <row r="42" spans="1:28" s="4" customFormat="1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44"/>
      <c r="V42" s="7"/>
      <c r="W42" s="7"/>
      <c r="X42" s="7"/>
      <c r="Y42" s="7"/>
      <c r="Z42" s="12"/>
      <c r="AA42" s="12"/>
      <c r="AB42" s="12"/>
    </row>
    <row r="43" spans="1:28" s="4" customFormat="1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44"/>
      <c r="V43" s="7"/>
      <c r="W43" s="7"/>
      <c r="X43" s="7"/>
      <c r="Y43" s="7"/>
      <c r="Z43" s="12"/>
      <c r="AA43" s="12"/>
      <c r="AB43" s="12"/>
    </row>
    <row r="44" spans="1:28" s="4" customFormat="1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44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44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44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44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44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44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44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44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44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44"/>
      <c r="V53" s="7"/>
      <c r="W53" s="7"/>
      <c r="X53" s="7"/>
      <c r="Y53" s="7"/>
      <c r="Z53" s="12"/>
      <c r="AA53" s="12"/>
      <c r="AB53" s="12"/>
    </row>
    <row r="54" spans="1:28" s="4" customFormat="1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44"/>
      <c r="V54" s="7"/>
      <c r="W54" s="7"/>
      <c r="X54" s="7"/>
      <c r="Y54" s="7"/>
      <c r="Z54" s="12"/>
      <c r="AA54" s="12"/>
      <c r="AB54" s="12"/>
    </row>
    <row r="55" spans="1:28" s="4" customFormat="1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44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44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44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44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44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44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44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44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44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44"/>
      <c r="V64" s="7"/>
      <c r="W64" s="7"/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44"/>
      <c r="V65" s="7"/>
      <c r="W65" s="7"/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44"/>
      <c r="V66" s="7"/>
      <c r="W66" s="7"/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44"/>
      <c r="V67" s="7"/>
      <c r="W67" s="7"/>
      <c r="X67" s="7"/>
      <c r="Y67" s="7"/>
      <c r="Z67" s="12"/>
      <c r="AA67" s="12"/>
      <c r="AB67" s="12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44"/>
      <c r="V68" s="7"/>
      <c r="W68" s="7"/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44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44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44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44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44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44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44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44"/>
      <c r="V76" s="7"/>
      <c r="W76" s="7"/>
      <c r="X76" s="7"/>
      <c r="Y76" s="7"/>
      <c r="Z76" s="12"/>
      <c r="AA76" s="12"/>
      <c r="AB76" s="12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44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44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44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44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44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44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44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44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44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44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44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44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44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44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44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44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44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44"/>
      <c r="P94" s="7"/>
      <c r="Q94" s="7"/>
      <c r="R94" s="3"/>
      <c r="S94" s="3"/>
      <c r="T94" s="3"/>
      <c r="U94" s="44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44"/>
      <c r="P95" s="7"/>
      <c r="Q95" s="7"/>
      <c r="R95" s="3"/>
      <c r="S95" s="3"/>
      <c r="T95" s="3"/>
      <c r="U95" s="44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44"/>
      <c r="P96" s="7"/>
      <c r="Q96" s="7"/>
      <c r="R96" s="3"/>
      <c r="S96" s="3"/>
      <c r="T96" s="3"/>
      <c r="U96" s="44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44"/>
      <c r="P97" s="7"/>
      <c r="Q97" s="7"/>
      <c r="R97" s="3"/>
      <c r="S97" s="3"/>
      <c r="T97" s="3"/>
      <c r="U97" s="44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44"/>
      <c r="P98" s="7"/>
      <c r="Q98" s="7"/>
      <c r="R98" s="3"/>
      <c r="S98" s="3"/>
      <c r="T98" s="3"/>
      <c r="U98" s="44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44"/>
      <c r="P99" s="7"/>
      <c r="Q99" s="7"/>
      <c r="R99" s="3"/>
      <c r="S99" s="3"/>
      <c r="T99" s="3"/>
      <c r="U99" s="44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44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44"/>
      <c r="P101" s="7"/>
      <c r="Q101" s="7"/>
      <c r="R101" s="3"/>
      <c r="S101" s="3"/>
      <c r="T101" s="3"/>
      <c r="U101" s="44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44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44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44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44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44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44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44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44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44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44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44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44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44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44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44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44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44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44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44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44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44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44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44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44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44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44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44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44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44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44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44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44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44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44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44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44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44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44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44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44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44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44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44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44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44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44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44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44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44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44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44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44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44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44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44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44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44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44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44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44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44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44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44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44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44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44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44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44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44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44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44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44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44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44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44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44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44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44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44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44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44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44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44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44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44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44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44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44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44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44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44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44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44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44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44"/>
      <c r="V196" s="7"/>
      <c r="W196" s="7"/>
      <c r="X196" s="7"/>
      <c r="Y196" s="7"/>
      <c r="Z196" s="12"/>
      <c r="AA196" s="12"/>
      <c r="AB196" s="12"/>
    </row>
    <row r="197" spans="1:28" x14ac:dyDescent="0.25">
      <c r="A197" s="1"/>
      <c r="B197" s="1"/>
      <c r="C197" s="1"/>
      <c r="D197" s="1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44"/>
      <c r="V197" s="7"/>
      <c r="W197" s="7"/>
      <c r="X197" s="7"/>
      <c r="Y197" s="7"/>
      <c r="Z197" s="12"/>
      <c r="AA197" s="12"/>
      <c r="AB197" s="11"/>
    </row>
    <row r="198" spans="1:28" x14ac:dyDescent="0.25">
      <c r="A198" s="1"/>
      <c r="B198" s="1"/>
      <c r="C198" s="1"/>
      <c r="D198" s="1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44"/>
      <c r="V198" s="7"/>
      <c r="W198" s="7"/>
      <c r="X198" s="7"/>
      <c r="Y198" s="7"/>
      <c r="Z198" s="12"/>
      <c r="AA198" s="12"/>
      <c r="AB198" s="11"/>
    </row>
    <row r="199" spans="1:28" x14ac:dyDescent="0.25">
      <c r="A199" s="1"/>
      <c r="B199" s="1"/>
      <c r="C199" s="1"/>
      <c r="D199" s="1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44"/>
      <c r="V199" s="7"/>
      <c r="W199" s="7"/>
      <c r="X199" s="7"/>
      <c r="Y199" s="7"/>
      <c r="Z199" s="12"/>
      <c r="AA199" s="12"/>
      <c r="AB199" s="11"/>
    </row>
    <row r="200" spans="1:28" x14ac:dyDescent="0.25">
      <c r="A200" s="1"/>
      <c r="B200" s="1"/>
      <c r="C200" s="1"/>
      <c r="D200" s="1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44"/>
      <c r="V200" s="7"/>
      <c r="W200" s="7"/>
      <c r="X200" s="7"/>
      <c r="Y200" s="7"/>
      <c r="Z200" s="12"/>
      <c r="AA200" s="12"/>
      <c r="AB200" s="11"/>
    </row>
    <row r="201" spans="1:28" x14ac:dyDescent="0.25">
      <c r="A201" s="1"/>
      <c r="B201" s="1"/>
      <c r="C201" s="1"/>
      <c r="D201" s="1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44"/>
      <c r="V201" s="7"/>
      <c r="W201" s="7"/>
      <c r="X201" s="7"/>
      <c r="Y201" s="7"/>
      <c r="Z201" s="12"/>
      <c r="AA201" s="12"/>
      <c r="AB201" s="11"/>
    </row>
    <row r="202" spans="1:28" x14ac:dyDescent="0.25">
      <c r="A202" s="1"/>
      <c r="B202" s="1"/>
      <c r="C202" s="1"/>
      <c r="D202" s="1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44"/>
      <c r="V202" s="7"/>
      <c r="W202" s="7"/>
      <c r="X202" s="7"/>
      <c r="Y202" s="7"/>
      <c r="Z202" s="12"/>
      <c r="AA202" s="12"/>
      <c r="AB202" s="11"/>
    </row>
    <row r="203" spans="1:28" x14ac:dyDescent="0.25">
      <c r="A203" s="1"/>
      <c r="B203" s="1"/>
      <c r="C203" s="1"/>
      <c r="D203" s="1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44"/>
      <c r="V203" s="7"/>
      <c r="W203" s="7"/>
      <c r="X203" s="7"/>
      <c r="Y203" s="7"/>
      <c r="Z203" s="12"/>
      <c r="AA203" s="12"/>
      <c r="AB203" s="11"/>
    </row>
    <row r="204" spans="1:28" x14ac:dyDescent="0.25">
      <c r="A204" s="1"/>
      <c r="B204" s="1"/>
      <c r="C204" s="1"/>
      <c r="D204" s="1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44"/>
      <c r="V204" s="7"/>
      <c r="W204" s="7"/>
      <c r="X204" s="7"/>
      <c r="Y204" s="7"/>
      <c r="Z204" s="12"/>
      <c r="AA204" s="12"/>
      <c r="AB204" s="11"/>
    </row>
    <row r="205" spans="1:28" x14ac:dyDescent="0.25">
      <c r="A205" s="1"/>
      <c r="B205" s="1"/>
      <c r="C205" s="1"/>
      <c r="D205" s="1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44"/>
      <c r="V205" s="7"/>
      <c r="W205" s="7"/>
      <c r="X205" s="7"/>
      <c r="Y205" s="7"/>
      <c r="Z205" s="12"/>
      <c r="AA205" s="12"/>
      <c r="AB205" s="11"/>
    </row>
    <row r="206" spans="1:28" x14ac:dyDescent="0.25">
      <c r="A206" s="1"/>
      <c r="B206" s="1"/>
      <c r="C206" s="1"/>
      <c r="D206" s="1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44"/>
      <c r="V206" s="7"/>
      <c r="W206" s="7"/>
      <c r="X206" s="7"/>
      <c r="Y206" s="7"/>
      <c r="Z206" s="12"/>
      <c r="AA206" s="12"/>
      <c r="AB206" s="11"/>
    </row>
    <row r="207" spans="1:28" x14ac:dyDescent="0.25">
      <c r="A207" s="1"/>
      <c r="B207" s="1"/>
      <c r="C207" s="1"/>
      <c r="D207" s="1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44"/>
      <c r="V207" s="7"/>
      <c r="W207" s="7"/>
      <c r="X207" s="7"/>
      <c r="Y207" s="7"/>
      <c r="Z207" s="12"/>
      <c r="AA207" s="12"/>
      <c r="AB207" s="11"/>
    </row>
    <row r="208" spans="1:28" x14ac:dyDescent="0.25">
      <c r="A208" s="1"/>
      <c r="B208" s="1"/>
      <c r="C208" s="1"/>
      <c r="D208" s="1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44"/>
      <c r="V208" s="7"/>
      <c r="W208" s="7"/>
      <c r="X208" s="7"/>
      <c r="Y208" s="7"/>
      <c r="Z208" s="12"/>
      <c r="AA208" s="12"/>
      <c r="AB208" s="11"/>
    </row>
    <row r="209" spans="1:28" x14ac:dyDescent="0.25">
      <c r="A209" s="1"/>
      <c r="B209" s="1"/>
      <c r="C209" s="1"/>
      <c r="D209" s="1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44"/>
      <c r="V209" s="7"/>
      <c r="W209" s="7"/>
      <c r="X209" s="7"/>
      <c r="Y209" s="7"/>
      <c r="Z209" s="12"/>
      <c r="AA209" s="12"/>
      <c r="AB209" s="11"/>
    </row>
    <row r="210" spans="1:28" x14ac:dyDescent="0.25">
      <c r="A210" s="1"/>
      <c r="B210" s="1"/>
      <c r="C210" s="1"/>
      <c r="D210" s="1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44"/>
      <c r="V210" s="7"/>
      <c r="W210" s="7"/>
      <c r="X210" s="7"/>
      <c r="Y210" s="7"/>
      <c r="Z210" s="12"/>
      <c r="AA210" s="12"/>
      <c r="AB210" s="11"/>
    </row>
    <row r="211" spans="1:28" x14ac:dyDescent="0.25">
      <c r="A211" s="1"/>
      <c r="B211" s="1"/>
      <c r="C211" s="1"/>
      <c r="D211" s="1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44"/>
      <c r="V211" s="7"/>
      <c r="W211" s="7"/>
      <c r="X211" s="7"/>
      <c r="Y211" s="7"/>
      <c r="Z211" s="12"/>
      <c r="AA211" s="12"/>
      <c r="AB211" s="11"/>
    </row>
    <row r="212" spans="1:28" x14ac:dyDescent="0.25">
      <c r="A212" s="1"/>
      <c r="B212" s="1"/>
      <c r="C212" s="1"/>
      <c r="D212" s="1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44"/>
      <c r="V212" s="7"/>
      <c r="W212" s="7"/>
      <c r="X212" s="7"/>
      <c r="Y212" s="7"/>
      <c r="Z212" s="12"/>
      <c r="AA212" s="12"/>
      <c r="AB212" s="11"/>
    </row>
    <row r="213" spans="1:28" x14ac:dyDescent="0.25">
      <c r="A213" s="1"/>
      <c r="B213" s="1"/>
      <c r="C213" s="1"/>
      <c r="D213" s="1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44"/>
      <c r="V213" s="7"/>
      <c r="W213" s="7"/>
      <c r="X213" s="7"/>
      <c r="Y213" s="7"/>
      <c r="Z213" s="12"/>
      <c r="AA213" s="12"/>
      <c r="AB213" s="11"/>
    </row>
    <row r="214" spans="1:28" x14ac:dyDescent="0.25">
      <c r="A214" s="1"/>
      <c r="B214" s="1"/>
      <c r="C214" s="1"/>
      <c r="D214" s="1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44"/>
      <c r="V214" s="7"/>
      <c r="W214" s="7"/>
      <c r="X214" s="7"/>
      <c r="Y214" s="7"/>
      <c r="Z214" s="12"/>
      <c r="AA214" s="12"/>
      <c r="AB214" s="11"/>
    </row>
    <row r="215" spans="1:28" x14ac:dyDescent="0.25">
      <c r="A215" s="1"/>
      <c r="B215" s="1"/>
      <c r="C215" s="1"/>
      <c r="D215" s="1"/>
      <c r="E215" s="12"/>
      <c r="F215" s="12"/>
      <c r="G215" s="3"/>
      <c r="H215" s="3"/>
      <c r="I215" s="3"/>
      <c r="J215" s="7"/>
      <c r="K215" s="7"/>
      <c r="L215" s="3"/>
      <c r="M215" s="3"/>
      <c r="N215" s="3"/>
      <c r="O215" s="3"/>
      <c r="P215" s="7"/>
      <c r="Q215" s="7"/>
      <c r="R215" s="3"/>
      <c r="S215" s="3"/>
      <c r="T215" s="3"/>
      <c r="U215" s="44"/>
      <c r="V215" s="7"/>
      <c r="W215" s="7"/>
      <c r="X215" s="7"/>
      <c r="Y215" s="7"/>
      <c r="Z215" s="12"/>
      <c r="AA215" s="12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46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46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46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46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46"/>
      <c r="V220" s="5"/>
      <c r="W220" s="5"/>
      <c r="X220" s="7"/>
      <c r="Y220" s="5"/>
      <c r="Z220" s="11"/>
      <c r="AA220" s="11"/>
      <c r="AB22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F1EF8-E8AE-42CD-B31D-C96E0A52EE4E}">
  <dimension ref="A1:AC172"/>
  <sheetViews>
    <sheetView workbookViewId="0">
      <selection activeCell="K29" sqref="K29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906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907</v>
      </c>
      <c r="B3" s="3" t="s">
        <v>908</v>
      </c>
      <c r="C3" s="3" t="s">
        <v>646</v>
      </c>
      <c r="D3" s="3">
        <v>152.69999999999999</v>
      </c>
      <c r="E3" s="12">
        <v>140500</v>
      </c>
      <c r="F3" s="12"/>
      <c r="G3" s="3">
        <v>135.61879999999999</v>
      </c>
      <c r="H3" s="3" t="s">
        <v>93</v>
      </c>
      <c r="I3" s="3">
        <v>3.9458000000000002</v>
      </c>
      <c r="J3" s="7">
        <v>1201</v>
      </c>
      <c r="K3" s="7">
        <f>I3*J3</f>
        <v>4738.9058000000005</v>
      </c>
      <c r="L3" s="3"/>
      <c r="M3" s="3">
        <v>0.90749999999999997</v>
      </c>
      <c r="N3" s="3" t="s">
        <v>176</v>
      </c>
      <c r="O3" s="3">
        <v>0.21759999999999999</v>
      </c>
      <c r="P3" s="7">
        <v>196</v>
      </c>
      <c r="Q3" s="7">
        <f>O3*P3</f>
        <v>42.6496</v>
      </c>
      <c r="R3" s="3"/>
      <c r="S3" s="3">
        <v>16.1737</v>
      </c>
      <c r="T3" s="3" t="s">
        <v>93</v>
      </c>
      <c r="U3" s="3">
        <v>1.9819</v>
      </c>
      <c r="V3" s="7">
        <v>96.97</v>
      </c>
      <c r="W3" s="7">
        <f>U3*V3</f>
        <v>192.184843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12" t="s">
        <v>157</v>
      </c>
      <c r="I4" s="3">
        <v>10.409000000000001</v>
      </c>
      <c r="J4" s="7">
        <v>925</v>
      </c>
      <c r="K4" s="7">
        <f t="shared" ref="K4:K15" si="0">I4*J4</f>
        <v>9628.3250000000007</v>
      </c>
      <c r="L4" s="3"/>
      <c r="M4" s="3"/>
      <c r="N4" s="3" t="s">
        <v>142</v>
      </c>
      <c r="O4" s="3">
        <v>0.68989999999999996</v>
      </c>
      <c r="P4" s="7">
        <v>196</v>
      </c>
      <c r="Q4" s="7">
        <f>O4*P4</f>
        <v>135.22039999999998</v>
      </c>
      <c r="R4" s="3"/>
      <c r="S4" s="3"/>
      <c r="T4" s="3" t="s">
        <v>157</v>
      </c>
      <c r="U4" s="14">
        <v>1.7215</v>
      </c>
      <c r="V4" s="7">
        <v>96.97</v>
      </c>
      <c r="W4" s="7">
        <f t="shared" ref="W4:W12" si="1">U4*V4</f>
        <v>166.93385499999999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12" t="s">
        <v>18</v>
      </c>
      <c r="I5" s="3">
        <v>10.516</v>
      </c>
      <c r="J5" s="7">
        <v>1201</v>
      </c>
      <c r="K5" s="7">
        <f t="shared" si="0"/>
        <v>12629.716</v>
      </c>
      <c r="L5" s="3"/>
      <c r="M5" s="3"/>
      <c r="N5" s="3"/>
      <c r="O5" s="3"/>
      <c r="P5" s="7"/>
      <c r="Q5" s="7"/>
      <c r="R5" s="3"/>
      <c r="S5" s="3"/>
      <c r="T5" s="3" t="s">
        <v>18</v>
      </c>
      <c r="U5" s="14">
        <v>0.15509999999999999</v>
      </c>
      <c r="V5" s="7">
        <v>96.97</v>
      </c>
      <c r="W5" s="7">
        <f t="shared" si="1"/>
        <v>15.040046999999999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12" t="s">
        <v>160</v>
      </c>
      <c r="I6" s="3">
        <v>25.210599999999999</v>
      </c>
      <c r="J6" s="7">
        <v>1104</v>
      </c>
      <c r="K6" s="7">
        <f t="shared" si="0"/>
        <v>27832.502399999998</v>
      </c>
      <c r="L6" s="3"/>
      <c r="M6" s="3"/>
      <c r="N6" s="3"/>
      <c r="O6" s="3"/>
      <c r="P6" s="7"/>
      <c r="Q6" s="7"/>
      <c r="R6" s="3"/>
      <c r="S6" s="3"/>
      <c r="T6" s="3" t="s">
        <v>160</v>
      </c>
      <c r="U6" s="14">
        <v>1.0855999999999999</v>
      </c>
      <c r="V6" s="7">
        <v>96.97</v>
      </c>
      <c r="W6" s="7">
        <f t="shared" si="1"/>
        <v>105.27063199999999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12" t="s">
        <v>176</v>
      </c>
      <c r="I7" s="3">
        <v>33.084099999999999</v>
      </c>
      <c r="J7" s="7">
        <v>883</v>
      </c>
      <c r="K7" s="7">
        <f t="shared" si="0"/>
        <v>29213.260299999998</v>
      </c>
      <c r="L7" s="3"/>
      <c r="M7" s="3"/>
      <c r="N7" s="3"/>
      <c r="O7" s="3"/>
      <c r="P7" s="7"/>
      <c r="Q7" s="7"/>
      <c r="R7" s="3"/>
      <c r="S7" s="3"/>
      <c r="T7" s="3" t="s">
        <v>176</v>
      </c>
      <c r="U7" s="3">
        <v>3.2869000000000002</v>
      </c>
      <c r="V7" s="7">
        <v>96.97</v>
      </c>
      <c r="W7" s="7">
        <f t="shared" si="1"/>
        <v>318.73069300000003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12" t="s">
        <v>161</v>
      </c>
      <c r="I8" s="3">
        <v>19.5855</v>
      </c>
      <c r="J8" s="7">
        <v>1228</v>
      </c>
      <c r="K8" s="7">
        <f t="shared" si="0"/>
        <v>24050.993999999999</v>
      </c>
      <c r="L8" s="3"/>
      <c r="M8" s="3"/>
      <c r="N8" s="3"/>
      <c r="O8" s="3"/>
      <c r="P8" s="7"/>
      <c r="Q8" s="7"/>
      <c r="R8" s="3"/>
      <c r="S8" s="3"/>
      <c r="T8" s="3" t="s">
        <v>161</v>
      </c>
      <c r="U8" s="3">
        <v>2.5426000000000002</v>
      </c>
      <c r="V8" s="7">
        <v>96.97</v>
      </c>
      <c r="W8" s="7">
        <f t="shared" si="1"/>
        <v>246.55592200000001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12" t="s">
        <v>142</v>
      </c>
      <c r="I9" s="3">
        <v>0.84619999999999995</v>
      </c>
      <c r="J9" s="7">
        <v>649</v>
      </c>
      <c r="K9" s="7">
        <f t="shared" si="0"/>
        <v>549.18380000000002</v>
      </c>
      <c r="L9" s="3"/>
      <c r="M9" s="3"/>
      <c r="N9" s="3"/>
      <c r="O9" s="3"/>
      <c r="P9" s="7"/>
      <c r="Q9" s="7"/>
      <c r="R9" s="3"/>
      <c r="S9" s="3"/>
      <c r="T9" s="3" t="s">
        <v>142</v>
      </c>
      <c r="U9" s="3">
        <v>3.3679999999999999</v>
      </c>
      <c r="V9" s="7">
        <v>96.97</v>
      </c>
      <c r="W9" s="7">
        <f t="shared" si="1"/>
        <v>326.59495999999996</v>
      </c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12" t="s">
        <v>31</v>
      </c>
      <c r="I10" s="3">
        <v>0.32429999999999998</v>
      </c>
      <c r="J10" s="7">
        <v>787</v>
      </c>
      <c r="K10" s="7">
        <f t="shared" si="0"/>
        <v>255.22409999999999</v>
      </c>
      <c r="L10" s="3"/>
      <c r="M10" s="3"/>
      <c r="N10" s="3"/>
      <c r="O10" s="3"/>
      <c r="P10" s="7"/>
      <c r="Q10" s="7"/>
      <c r="R10" s="3"/>
      <c r="S10" s="3"/>
      <c r="T10" s="3" t="s">
        <v>32</v>
      </c>
      <c r="U10" s="3">
        <v>0.154</v>
      </c>
      <c r="V10" s="7">
        <v>96.97</v>
      </c>
      <c r="W10" s="7">
        <f t="shared" si="1"/>
        <v>14.93338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32</v>
      </c>
      <c r="I11" s="3">
        <v>0.69159999999999999</v>
      </c>
      <c r="J11" s="7">
        <v>1077</v>
      </c>
      <c r="K11" s="7">
        <f t="shared" si="0"/>
        <v>744.85320000000002</v>
      </c>
      <c r="L11" s="3"/>
      <c r="M11" s="3"/>
      <c r="N11" s="3"/>
      <c r="O11" s="3"/>
      <c r="P11" s="7"/>
      <c r="Q11" s="7"/>
      <c r="R11" s="3"/>
      <c r="S11" s="3"/>
      <c r="T11" s="3" t="s">
        <v>33</v>
      </c>
      <c r="U11" s="3">
        <v>7.1599999999999997E-2</v>
      </c>
      <c r="V11" s="7">
        <v>96.97</v>
      </c>
      <c r="W11" s="7">
        <f t="shared" si="1"/>
        <v>6.9430519999999998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59</v>
      </c>
      <c r="I12" s="3">
        <v>5.8250000000000002</v>
      </c>
      <c r="J12" s="7">
        <v>718</v>
      </c>
      <c r="K12" s="7">
        <f t="shared" si="0"/>
        <v>4182.3500000000004</v>
      </c>
      <c r="L12" s="3"/>
      <c r="M12" s="3"/>
      <c r="N12" s="3"/>
      <c r="O12" s="3"/>
      <c r="P12" s="7"/>
      <c r="Q12" s="7"/>
      <c r="R12" s="3"/>
      <c r="S12" s="3"/>
      <c r="T12" s="3" t="s">
        <v>909</v>
      </c>
      <c r="U12" s="14">
        <v>1.8065</v>
      </c>
      <c r="V12" s="7">
        <v>96.97</v>
      </c>
      <c r="W12" s="7">
        <f t="shared" si="1"/>
        <v>175.17630499999999</v>
      </c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275</v>
      </c>
      <c r="I13" s="3">
        <v>4.5087000000000002</v>
      </c>
      <c r="J13" s="7">
        <v>718</v>
      </c>
      <c r="K13" s="7">
        <f t="shared" si="0"/>
        <v>3237.2465999999999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33</v>
      </c>
      <c r="I14" s="3">
        <v>10.1107</v>
      </c>
      <c r="J14" s="7">
        <v>994</v>
      </c>
      <c r="K14" s="7">
        <f t="shared" si="0"/>
        <v>10050.0358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909</v>
      </c>
      <c r="I15" s="3">
        <v>10.561299999999999</v>
      </c>
      <c r="J15" s="7">
        <v>1035</v>
      </c>
      <c r="K15" s="7">
        <f t="shared" si="0"/>
        <v>10930.9455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>
        <f>SUM(I3:I15)</f>
        <v>135.61879999999999</v>
      </c>
      <c r="J16" s="7"/>
      <c r="K16" s="7">
        <f>SUM(K3:K15)</f>
        <v>138043.54250000001</v>
      </c>
      <c r="L16" s="3"/>
      <c r="M16" s="3"/>
      <c r="N16" s="3"/>
      <c r="O16" s="3">
        <f>O3+O4</f>
        <v>0.90749999999999997</v>
      </c>
      <c r="P16" s="7"/>
      <c r="Q16" s="7">
        <f>Q3+Q4</f>
        <v>177.86999999999998</v>
      </c>
      <c r="R16" s="3"/>
      <c r="S16" s="3"/>
      <c r="T16" s="3"/>
      <c r="U16" s="3">
        <f>SUM(U3:U12)</f>
        <v>16.173700000000004</v>
      </c>
      <c r="V16" s="7"/>
      <c r="W16" s="7">
        <f>SUM(W3:W12)</f>
        <v>1568.3636889999998</v>
      </c>
      <c r="X16" s="7"/>
      <c r="Y16" s="7">
        <f>K16+Q16+W16</f>
        <v>139789.776189</v>
      </c>
      <c r="Z16" s="12">
        <v>139800</v>
      </c>
      <c r="AA16" s="12">
        <v>140500</v>
      </c>
      <c r="AB16" s="12">
        <f>Z16-AA16</f>
        <v>-700</v>
      </c>
      <c r="AC16" s="4"/>
    </row>
    <row r="17" spans="1:29" x14ac:dyDescent="0.25">
      <c r="A17" s="29"/>
      <c r="B17" s="29"/>
      <c r="C17" s="29"/>
      <c r="D17" s="29"/>
      <c r="E17" s="33"/>
      <c r="F17" s="33"/>
      <c r="G17" s="29"/>
      <c r="H17" s="29"/>
      <c r="I17" s="29"/>
      <c r="J17" s="19"/>
      <c r="K17" s="19"/>
      <c r="L17" s="29"/>
      <c r="M17" s="29"/>
      <c r="N17" s="29"/>
      <c r="O17" s="29"/>
      <c r="P17" s="19"/>
      <c r="Q17" s="19"/>
      <c r="R17" s="29"/>
      <c r="S17" s="29"/>
      <c r="T17" s="29"/>
      <c r="U17" s="29"/>
      <c r="V17" s="19"/>
      <c r="W17" s="19"/>
      <c r="X17" s="19"/>
      <c r="Y17" s="19"/>
      <c r="Z17" s="33"/>
      <c r="AA17" s="33"/>
      <c r="AB17" s="33"/>
      <c r="AC17" s="4"/>
    </row>
    <row r="18" spans="1:29" x14ac:dyDescent="0.25">
      <c r="A18" s="3" t="s">
        <v>36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 t="s">
        <v>19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>
        <f>AB16</f>
        <v>-700</v>
      </c>
    </row>
    <row r="20" spans="1:29" x14ac:dyDescent="0.25">
      <c r="A20" s="3" t="s">
        <v>20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f>AB19/2</f>
        <v>-350</v>
      </c>
    </row>
    <row r="21" spans="1:29" x14ac:dyDescent="0.25">
      <c r="A21" s="3" t="s">
        <v>21</v>
      </c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>
        <f>AB20*0.1</f>
        <v>-35</v>
      </c>
    </row>
    <row r="22" spans="1:29" x14ac:dyDescent="0.25">
      <c r="A22" s="3" t="s">
        <v>22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>
        <f>AB21*0.19553</f>
        <v>-6.8435500000000005</v>
      </c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2AF5E-CE12-46C7-AA05-E6315CC9A651}">
  <dimension ref="A1:AC173"/>
  <sheetViews>
    <sheetView workbookViewId="0">
      <selection activeCell="E27" sqref="E2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910</v>
      </c>
      <c r="B1" s="1"/>
      <c r="C1" s="1"/>
      <c r="D1" s="56">
        <v>2022</v>
      </c>
      <c r="E1" s="57"/>
      <c r="F1" s="52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911</v>
      </c>
      <c r="B3" s="3" t="s">
        <v>912</v>
      </c>
      <c r="C3" s="3" t="s">
        <v>646</v>
      </c>
      <c r="D3" s="3">
        <v>139.85</v>
      </c>
      <c r="E3" s="12">
        <v>30600</v>
      </c>
      <c r="F3" s="12"/>
      <c r="G3" s="3">
        <v>23.3598</v>
      </c>
      <c r="H3" s="3" t="s">
        <v>16</v>
      </c>
      <c r="I3" s="3">
        <v>3.8256999999999999</v>
      </c>
      <c r="J3" s="7">
        <v>1118</v>
      </c>
      <c r="K3" s="7">
        <f>I3*J3</f>
        <v>4277.1325999999999</v>
      </c>
      <c r="L3" s="3"/>
      <c r="M3" s="3"/>
      <c r="N3" s="3"/>
      <c r="O3" s="3"/>
      <c r="P3" s="7"/>
      <c r="Q3" s="7"/>
      <c r="R3" s="3"/>
      <c r="S3" s="3">
        <v>124.9402</v>
      </c>
      <c r="T3" s="3" t="s">
        <v>16</v>
      </c>
      <c r="U3" s="3">
        <v>1.8071999999999999</v>
      </c>
      <c r="V3" s="7">
        <v>96.97</v>
      </c>
      <c r="W3" s="7">
        <f>U3*V3</f>
        <v>175.24418399999999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17</v>
      </c>
      <c r="I4" s="3">
        <v>7.7602000000000002</v>
      </c>
      <c r="J4" s="7">
        <v>842</v>
      </c>
      <c r="K4" s="7">
        <f t="shared" ref="K4:K7" si="0">I4*J4</f>
        <v>6534.0884000000005</v>
      </c>
      <c r="L4" s="3"/>
      <c r="M4" s="3"/>
      <c r="N4" s="3"/>
      <c r="O4" s="3"/>
      <c r="P4" s="7"/>
      <c r="Q4" s="7"/>
      <c r="R4" s="3"/>
      <c r="S4" s="3"/>
      <c r="T4" s="3" t="s">
        <v>913</v>
      </c>
      <c r="U4" s="14">
        <v>1.4972000000000001</v>
      </c>
      <c r="V4" s="7">
        <v>96.97</v>
      </c>
      <c r="W4" s="7">
        <f t="shared" ref="W4:W10" si="1">U4*V4</f>
        <v>145.18348399999999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115</v>
      </c>
      <c r="I5" s="3">
        <v>7.1003999999999996</v>
      </c>
      <c r="J5" s="7">
        <v>980</v>
      </c>
      <c r="K5" s="7">
        <f t="shared" si="0"/>
        <v>6958.3919999999998</v>
      </c>
      <c r="L5" s="3"/>
      <c r="M5" s="3"/>
      <c r="N5" s="3"/>
      <c r="O5" s="3"/>
      <c r="P5" s="7"/>
      <c r="Q5" s="7"/>
      <c r="R5" s="3"/>
      <c r="S5" s="3"/>
      <c r="T5" s="3" t="s">
        <v>115</v>
      </c>
      <c r="U5" s="14">
        <v>1.0019</v>
      </c>
      <c r="V5" s="7">
        <v>96.97</v>
      </c>
      <c r="W5" s="7">
        <f t="shared" si="1"/>
        <v>97.154242999999994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274</v>
      </c>
      <c r="I6" s="3">
        <v>3.0137</v>
      </c>
      <c r="J6" s="7">
        <v>980</v>
      </c>
      <c r="K6" s="7">
        <f t="shared" si="0"/>
        <v>2953.4259999999999</v>
      </c>
      <c r="L6" s="3"/>
      <c r="M6" s="3"/>
      <c r="N6" s="3"/>
      <c r="O6" s="3"/>
      <c r="P6" s="7"/>
      <c r="Q6" s="7"/>
      <c r="R6" s="3"/>
      <c r="S6" s="3"/>
      <c r="T6" s="3" t="s">
        <v>44</v>
      </c>
      <c r="U6" s="14">
        <v>1.8814</v>
      </c>
      <c r="V6" s="7">
        <v>96.97</v>
      </c>
      <c r="W6" s="7">
        <f t="shared" si="1"/>
        <v>182.439358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914</v>
      </c>
      <c r="I7" s="3">
        <v>1.6597999999999999</v>
      </c>
      <c r="J7" s="7">
        <v>345</v>
      </c>
      <c r="K7" s="7">
        <f t="shared" si="0"/>
        <v>572.63099999999997</v>
      </c>
      <c r="L7" s="3"/>
      <c r="M7" s="3"/>
      <c r="N7" s="3"/>
      <c r="O7" s="3"/>
      <c r="P7" s="7"/>
      <c r="Q7" s="7"/>
      <c r="R7" s="3"/>
      <c r="S7" s="3"/>
      <c r="T7" s="3" t="s">
        <v>45</v>
      </c>
      <c r="U7" s="3">
        <v>2.1991999999999998</v>
      </c>
      <c r="V7" s="7">
        <v>96.97</v>
      </c>
      <c r="W7" s="7">
        <f t="shared" si="1"/>
        <v>213.25642399999998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 t="s">
        <v>274</v>
      </c>
      <c r="U8" s="3">
        <v>3.4009</v>
      </c>
      <c r="V8" s="7">
        <v>96.97</v>
      </c>
      <c r="W8" s="7">
        <f t="shared" si="1"/>
        <v>329.78527300000002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 t="s">
        <v>914</v>
      </c>
      <c r="U9" s="3">
        <v>36.765300000000003</v>
      </c>
      <c r="V9" s="7">
        <v>96.97</v>
      </c>
      <c r="W9" s="7">
        <f t="shared" si="1"/>
        <v>3565.1311410000003</v>
      </c>
      <c r="X9" s="7"/>
      <c r="Y9" s="7"/>
      <c r="Z9" s="12"/>
      <c r="AA9" s="12"/>
      <c r="AB9" s="12"/>
    </row>
    <row r="10" spans="1:29" s="4" customFormat="1" x14ac:dyDescent="0.25">
      <c r="A10" s="3"/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 t="s">
        <v>49</v>
      </c>
      <c r="U10" s="14">
        <v>76.387100000000004</v>
      </c>
      <c r="V10" s="7">
        <v>96.97</v>
      </c>
      <c r="W10" s="7">
        <f t="shared" si="1"/>
        <v>7407.257087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/>
      <c r="I11" s="3">
        <f>SUM(I3:I7)</f>
        <v>23.3598</v>
      </c>
      <c r="J11" s="7"/>
      <c r="K11" s="7">
        <f>SUM(K3:K7)</f>
        <v>21295.670000000002</v>
      </c>
      <c r="L11" s="3"/>
      <c r="M11" s="3"/>
      <c r="N11" s="3"/>
      <c r="O11" s="3"/>
      <c r="P11" s="7"/>
      <c r="Q11" s="7"/>
      <c r="R11" s="3"/>
      <c r="S11" s="3"/>
      <c r="T11" s="3"/>
      <c r="U11" s="3">
        <f>SUM(U3:U10)</f>
        <v>124.9402</v>
      </c>
      <c r="V11" s="7"/>
      <c r="W11" s="7">
        <f>SUM(W3:W10)</f>
        <v>12115.451194000001</v>
      </c>
      <c r="X11" s="7"/>
      <c r="Y11" s="7">
        <f>K11+W11</f>
        <v>33411.121194000007</v>
      </c>
      <c r="Z11" s="12">
        <v>33400</v>
      </c>
      <c r="AA11" s="12">
        <v>30600</v>
      </c>
      <c r="AB11" s="12">
        <f>Z11-AA11</f>
        <v>2800</v>
      </c>
    </row>
    <row r="12" spans="1:29" x14ac:dyDescent="0.25">
      <c r="A12" s="29"/>
      <c r="B12" s="29"/>
      <c r="C12" s="29"/>
      <c r="D12" s="29"/>
      <c r="E12" s="33"/>
      <c r="F12" s="33"/>
      <c r="G12" s="29"/>
      <c r="H12" s="29"/>
      <c r="I12" s="29"/>
      <c r="J12" s="19"/>
      <c r="K12" s="19"/>
      <c r="L12" s="29"/>
      <c r="M12" s="29"/>
      <c r="N12" s="29"/>
      <c r="O12" s="29"/>
      <c r="P12" s="19"/>
      <c r="Q12" s="19"/>
      <c r="R12" s="29"/>
      <c r="S12" s="29"/>
      <c r="T12" s="29"/>
      <c r="U12" s="29"/>
      <c r="V12" s="19"/>
      <c r="W12" s="19"/>
      <c r="X12" s="19"/>
      <c r="Y12" s="19"/>
      <c r="Z12" s="33"/>
      <c r="AA12" s="33"/>
      <c r="AB12" s="33"/>
    </row>
    <row r="13" spans="1:29" x14ac:dyDescent="0.25">
      <c r="A13" s="3" t="s">
        <v>915</v>
      </c>
      <c r="B13" s="3" t="s">
        <v>916</v>
      </c>
      <c r="C13" s="3" t="s">
        <v>646</v>
      </c>
      <c r="D13" s="3">
        <v>3.45</v>
      </c>
      <c r="E13" s="12">
        <v>100</v>
      </c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9" ht="12.75" customHeight="1" x14ac:dyDescent="0.25">
      <c r="A14" s="3"/>
      <c r="B14" s="3" t="s">
        <v>912</v>
      </c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</row>
    <row r="15" spans="1:29" x14ac:dyDescent="0.25">
      <c r="A15" s="3" t="s">
        <v>35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 t="s">
        <v>545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29"/>
      <c r="B17" s="29"/>
      <c r="C17" s="29"/>
      <c r="D17" s="29"/>
      <c r="E17" s="33"/>
      <c r="F17" s="33"/>
      <c r="G17" s="29"/>
      <c r="H17" s="29"/>
      <c r="I17" s="29"/>
      <c r="J17" s="19"/>
      <c r="K17" s="19"/>
      <c r="L17" s="29"/>
      <c r="M17" s="29"/>
      <c r="N17" s="29"/>
      <c r="O17" s="29"/>
      <c r="P17" s="19"/>
      <c r="Q17" s="19"/>
      <c r="R17" s="29"/>
      <c r="S17" s="29"/>
      <c r="T17" s="29"/>
      <c r="U17" s="29"/>
      <c r="V17" s="19"/>
      <c r="W17" s="19"/>
      <c r="X17" s="19"/>
      <c r="Y17" s="19"/>
      <c r="Z17" s="33"/>
      <c r="AA17" s="33"/>
      <c r="AB17" s="33"/>
      <c r="AC17" s="4"/>
    </row>
    <row r="18" spans="1:29" x14ac:dyDescent="0.25">
      <c r="A18" s="3" t="s">
        <v>36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 t="s">
        <v>19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>
        <v>2800</v>
      </c>
      <c r="AC19" s="4"/>
    </row>
    <row r="20" spans="1:29" x14ac:dyDescent="0.25">
      <c r="A20" s="3" t="s">
        <v>20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f>AB19/2</f>
        <v>1400</v>
      </c>
    </row>
    <row r="21" spans="1:29" x14ac:dyDescent="0.25">
      <c r="A21" s="3" t="s">
        <v>21</v>
      </c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>
        <f>AB20*0.1</f>
        <v>140</v>
      </c>
    </row>
    <row r="22" spans="1:29" x14ac:dyDescent="0.25">
      <c r="A22" s="3" t="s">
        <v>22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>
        <f>AB21*0.19553</f>
        <v>27.374200000000002</v>
      </c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D9FAE-6C73-4484-A598-3CE6483B31AA}">
  <dimension ref="A1:AC169"/>
  <sheetViews>
    <sheetView workbookViewId="0">
      <selection activeCell="H26" sqref="H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917</v>
      </c>
      <c r="B1" s="1"/>
      <c r="C1" s="1"/>
      <c r="D1" s="56">
        <v>2022</v>
      </c>
      <c r="E1" s="57"/>
      <c r="F1" s="11"/>
      <c r="G1" s="61" t="s">
        <v>14</v>
      </c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918</v>
      </c>
      <c r="B3" s="3" t="s">
        <v>919</v>
      </c>
      <c r="C3" s="3" t="s">
        <v>479</v>
      </c>
      <c r="D3" s="3">
        <v>55.42</v>
      </c>
      <c r="E3" s="12">
        <v>64700</v>
      </c>
      <c r="F3" s="12"/>
      <c r="G3" s="3">
        <v>53.858899999999998</v>
      </c>
      <c r="H3" s="3" t="s">
        <v>161</v>
      </c>
      <c r="I3" s="3">
        <v>44.550899999999999</v>
      </c>
      <c r="J3" s="7">
        <v>1228</v>
      </c>
      <c r="K3" s="7">
        <f>I3*J3</f>
        <v>54708.5052</v>
      </c>
      <c r="L3" s="3"/>
      <c r="M3" s="3"/>
      <c r="N3" s="3"/>
      <c r="O3" s="3"/>
      <c r="P3" s="7"/>
      <c r="Q3" s="7"/>
      <c r="R3" s="3"/>
      <c r="S3" s="3">
        <v>1.5610999999999999</v>
      </c>
      <c r="T3" s="3" t="s">
        <v>161</v>
      </c>
      <c r="U3" s="3">
        <v>1.1227</v>
      </c>
      <c r="V3" s="7">
        <v>96.97</v>
      </c>
      <c r="W3" s="7">
        <f>U3*V3</f>
        <v>108.868219</v>
      </c>
      <c r="X3" s="7"/>
      <c r="Y3" s="7"/>
      <c r="Z3" s="12"/>
      <c r="AA3" s="12"/>
      <c r="AB3" s="12"/>
    </row>
    <row r="4" spans="1:29" x14ac:dyDescent="0.25">
      <c r="A4" s="3"/>
      <c r="B4" s="3" t="s">
        <v>920</v>
      </c>
      <c r="C4" s="3"/>
      <c r="D4" s="3"/>
      <c r="E4" s="12"/>
      <c r="F4" s="12"/>
      <c r="G4" s="3"/>
      <c r="H4" s="3" t="s">
        <v>116</v>
      </c>
      <c r="I4" s="3">
        <v>9.3079999999999998</v>
      </c>
      <c r="J4" s="7">
        <v>952</v>
      </c>
      <c r="K4" s="7">
        <f>I4*J4</f>
        <v>8861.2160000000003</v>
      </c>
      <c r="L4" s="3"/>
      <c r="M4" s="3"/>
      <c r="N4" s="3"/>
      <c r="O4" s="3"/>
      <c r="P4" s="7"/>
      <c r="Q4" s="7"/>
      <c r="R4" s="3"/>
      <c r="S4" s="3"/>
      <c r="T4" s="3" t="s">
        <v>116</v>
      </c>
      <c r="U4" s="14">
        <v>0.43840000000000001</v>
      </c>
      <c r="V4" s="7">
        <v>96.97</v>
      </c>
      <c r="W4" s="7">
        <f>U4*V4</f>
        <v>42.511648000000001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/>
      <c r="I5" s="3">
        <f>I3+I4</f>
        <v>53.858899999999998</v>
      </c>
      <c r="J5" s="7"/>
      <c r="K5" s="7">
        <f>K3+K4</f>
        <v>63569.7212</v>
      </c>
      <c r="L5" s="3"/>
      <c r="M5" s="3"/>
      <c r="N5" s="3"/>
      <c r="O5" s="3"/>
      <c r="P5" s="7"/>
      <c r="Q5" s="7"/>
      <c r="R5" s="3"/>
      <c r="S5" s="3"/>
      <c r="T5" s="3"/>
      <c r="U5" s="14">
        <f>U3+U4</f>
        <v>1.5611000000000002</v>
      </c>
      <c r="V5" s="7"/>
      <c r="W5" s="7">
        <f>W3+W4</f>
        <v>151.37986699999999</v>
      </c>
      <c r="X5" s="7"/>
      <c r="Y5" s="7">
        <f>K5+W5</f>
        <v>63721.101067000003</v>
      </c>
      <c r="Z5" s="12">
        <v>63700</v>
      </c>
      <c r="AA5" s="12">
        <v>64700</v>
      </c>
      <c r="AB5" s="12">
        <f>Z5-AA5</f>
        <v>-1000</v>
      </c>
    </row>
    <row r="6" spans="1:29" x14ac:dyDescent="0.25">
      <c r="A6" s="29"/>
      <c r="B6" s="29"/>
      <c r="C6" s="29"/>
      <c r="D6" s="29"/>
      <c r="E6" s="33"/>
      <c r="F6" s="33"/>
      <c r="G6" s="29"/>
      <c r="H6" s="29"/>
      <c r="I6" s="29"/>
      <c r="J6" s="19"/>
      <c r="K6" s="19"/>
      <c r="L6" s="29"/>
      <c r="M6" s="29"/>
      <c r="N6" s="29"/>
      <c r="O6" s="29"/>
      <c r="P6" s="19"/>
      <c r="Q6" s="19"/>
      <c r="R6" s="29"/>
      <c r="S6" s="29"/>
      <c r="T6" s="29"/>
      <c r="U6" s="34"/>
      <c r="V6" s="19"/>
      <c r="W6" s="19"/>
      <c r="X6" s="19"/>
      <c r="Y6" s="19"/>
      <c r="Z6" s="33"/>
      <c r="AA6" s="33"/>
      <c r="AB6" s="33"/>
    </row>
    <row r="7" spans="1:29" x14ac:dyDescent="0.25">
      <c r="A7" s="3" t="s">
        <v>921</v>
      </c>
      <c r="B7" s="3" t="s">
        <v>922</v>
      </c>
      <c r="C7" s="3" t="s">
        <v>479</v>
      </c>
      <c r="D7" s="3">
        <v>3</v>
      </c>
      <c r="E7" s="12">
        <v>100</v>
      </c>
      <c r="F7" s="12"/>
      <c r="G7" s="3">
        <v>4.9757999999999996</v>
      </c>
      <c r="H7" s="3" t="s">
        <v>161</v>
      </c>
      <c r="I7" s="3">
        <v>1.8974</v>
      </c>
      <c r="J7" s="7">
        <v>1228</v>
      </c>
      <c r="K7" s="7">
        <f>I7*J7</f>
        <v>2330.0072</v>
      </c>
      <c r="L7" s="3"/>
      <c r="M7" s="3">
        <v>1.4117</v>
      </c>
      <c r="N7" s="3" t="s">
        <v>116</v>
      </c>
      <c r="O7" s="3">
        <v>1.2105999999999999</v>
      </c>
      <c r="P7" s="7">
        <v>196</v>
      </c>
      <c r="Q7" s="7">
        <f>O7*P7</f>
        <v>237.27759999999998</v>
      </c>
      <c r="R7" s="3"/>
      <c r="S7" s="3">
        <v>2.1825000000000001</v>
      </c>
      <c r="T7" s="3" t="s">
        <v>161</v>
      </c>
      <c r="U7" s="3">
        <v>0.84889999999999999</v>
      </c>
      <c r="V7" s="7">
        <v>96.97</v>
      </c>
      <c r="W7" s="7">
        <f>U7*V7</f>
        <v>82.317832999999993</v>
      </c>
      <c r="X7" s="7"/>
      <c r="Y7" s="7"/>
      <c r="Z7" s="12"/>
      <c r="AA7" s="12"/>
      <c r="AB7" s="12"/>
    </row>
    <row r="8" spans="1:29" x14ac:dyDescent="0.25">
      <c r="A8" s="3"/>
      <c r="B8" s="3" t="s">
        <v>920</v>
      </c>
      <c r="C8" s="3"/>
      <c r="D8" s="3"/>
      <c r="E8" s="12"/>
      <c r="F8" s="12"/>
      <c r="G8" s="3"/>
      <c r="H8" s="3" t="s">
        <v>923</v>
      </c>
      <c r="I8" s="3">
        <v>3.0783999999999998</v>
      </c>
      <c r="J8" s="7">
        <v>952</v>
      </c>
      <c r="K8" s="7">
        <f>I8*J8</f>
        <v>2930.6367999999998</v>
      </c>
      <c r="L8" s="3"/>
      <c r="M8" s="3"/>
      <c r="N8" s="3" t="s">
        <v>166</v>
      </c>
      <c r="O8" s="3">
        <v>0.2011</v>
      </c>
      <c r="P8" s="7">
        <v>196</v>
      </c>
      <c r="Q8" s="7">
        <f>O8*P8</f>
        <v>39.415599999999998</v>
      </c>
      <c r="R8" s="3"/>
      <c r="S8" s="3"/>
      <c r="T8" s="3" t="s">
        <v>116</v>
      </c>
      <c r="U8" s="3">
        <v>0.72230000000000005</v>
      </c>
      <c r="V8" s="7">
        <v>96.97</v>
      </c>
      <c r="W8" s="7">
        <f t="shared" ref="W8:W9" si="0">U8*V8</f>
        <v>70.041431000000003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 t="s">
        <v>166</v>
      </c>
      <c r="U9" s="3">
        <v>0.61129999999999995</v>
      </c>
      <c r="V9" s="7">
        <v>96.97</v>
      </c>
      <c r="W9" s="7">
        <f t="shared" si="0"/>
        <v>59.277760999999998</v>
      </c>
      <c r="X9" s="7"/>
      <c r="Y9" s="7"/>
      <c r="Z9" s="12"/>
      <c r="AA9" s="12"/>
      <c r="AB9" s="12"/>
    </row>
    <row r="10" spans="1:29" x14ac:dyDescent="0.25">
      <c r="A10" s="3" t="s">
        <v>35</v>
      </c>
      <c r="B10" s="3"/>
      <c r="C10" s="3"/>
      <c r="D10" s="3"/>
      <c r="E10" s="12"/>
      <c r="F10" s="12"/>
      <c r="G10" s="3"/>
      <c r="H10" s="3"/>
      <c r="I10" s="3">
        <f>I7+I8</f>
        <v>4.9757999999999996</v>
      </c>
      <c r="J10" s="7"/>
      <c r="K10" s="7">
        <f>K7+K8</f>
        <v>5260.6440000000002</v>
      </c>
      <c r="L10" s="3"/>
      <c r="M10" s="3"/>
      <c r="N10" s="3"/>
      <c r="O10" s="3">
        <f>O7+O8</f>
        <v>1.4117</v>
      </c>
      <c r="P10" s="7"/>
      <c r="Q10" s="7">
        <f>Q7+Q8</f>
        <v>276.69319999999999</v>
      </c>
      <c r="R10" s="3"/>
      <c r="S10" s="3"/>
      <c r="T10" s="3"/>
      <c r="U10" s="3">
        <f>SUM(U7:U9)</f>
        <v>2.1825000000000001</v>
      </c>
      <c r="V10" s="7"/>
      <c r="W10" s="7">
        <f>SUM(W7:W9)</f>
        <v>211.63702499999999</v>
      </c>
      <c r="X10" s="7"/>
      <c r="Y10" s="7">
        <f>K10+Q10+W10</f>
        <v>5748.9742249999999</v>
      </c>
      <c r="Z10" s="12">
        <v>5700</v>
      </c>
      <c r="AA10" s="12">
        <v>100</v>
      </c>
      <c r="AB10" s="12">
        <f>Z10-AA10</f>
        <v>5600</v>
      </c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9" x14ac:dyDescent="0.25">
      <c r="A12" s="3" t="s">
        <v>36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 t="s">
        <v>19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f>AB5+AB10</f>
        <v>4600</v>
      </c>
      <c r="AC13" s="4"/>
    </row>
    <row r="14" spans="1:29" x14ac:dyDescent="0.25">
      <c r="A14" s="3" t="s">
        <v>20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AB13/2</f>
        <v>2300</v>
      </c>
    </row>
    <row r="15" spans="1:29" x14ac:dyDescent="0.25">
      <c r="A15" s="3" t="s">
        <v>21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v>230</v>
      </c>
    </row>
    <row r="16" spans="1:29" x14ac:dyDescent="0.25">
      <c r="A16" s="3" t="s">
        <v>22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>
        <f>AB15*0.23124</f>
        <v>53.185200000000002</v>
      </c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F26AD-1F6C-429B-B750-F655A139741F}">
  <dimension ref="A1:AC221"/>
  <sheetViews>
    <sheetView workbookViewId="0">
      <selection activeCell="M17" sqref="M17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style="47" bestFit="1" customWidth="1"/>
    <col min="22" max="22" width="10.7109375" style="8" customWidth="1"/>
    <col min="23" max="23" width="11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924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43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925</v>
      </c>
      <c r="B3" s="3" t="s">
        <v>155</v>
      </c>
      <c r="C3" s="3" t="s">
        <v>479</v>
      </c>
      <c r="D3" s="3">
        <v>150.96</v>
      </c>
      <c r="E3" s="12">
        <v>146000</v>
      </c>
      <c r="F3" s="12"/>
      <c r="G3" s="3">
        <v>131.5205</v>
      </c>
      <c r="H3" s="3" t="s">
        <v>18</v>
      </c>
      <c r="I3" s="3">
        <v>67.892200000000003</v>
      </c>
      <c r="J3" s="7">
        <v>1201</v>
      </c>
      <c r="K3" s="7">
        <f>I3*J3</f>
        <v>81538.532200000001</v>
      </c>
      <c r="L3" s="3"/>
      <c r="M3" s="3"/>
      <c r="N3" s="3"/>
      <c r="O3" s="3"/>
      <c r="P3" s="7"/>
      <c r="Q3" s="7"/>
      <c r="R3" s="3"/>
      <c r="S3" s="3">
        <v>19.439499999999999</v>
      </c>
      <c r="T3" s="3" t="s">
        <v>18</v>
      </c>
      <c r="U3" s="44">
        <v>8.0378000000000007</v>
      </c>
      <c r="V3" s="7">
        <v>96.97</v>
      </c>
      <c r="W3" s="7">
        <f>U3*V3</f>
        <v>779.42546600000003</v>
      </c>
      <c r="X3" s="7"/>
      <c r="Y3" s="7"/>
      <c r="Z3" s="12"/>
      <c r="AA3" s="12"/>
      <c r="AB3" s="12"/>
    </row>
    <row r="4" spans="1:28" x14ac:dyDescent="0.25">
      <c r="A4" s="3"/>
      <c r="B4" s="3" t="s">
        <v>926</v>
      </c>
      <c r="C4" s="3"/>
      <c r="D4" s="3"/>
      <c r="E4" s="12"/>
      <c r="F4" s="12"/>
      <c r="G4" s="3"/>
      <c r="H4" s="3" t="s">
        <v>106</v>
      </c>
      <c r="I4" s="3">
        <v>12.1373</v>
      </c>
      <c r="J4" s="7">
        <v>704</v>
      </c>
      <c r="K4" s="7">
        <f t="shared" ref="K4:K10" si="0">I4*J4</f>
        <v>8544.6592000000001</v>
      </c>
      <c r="L4" s="3"/>
      <c r="M4" s="3"/>
      <c r="N4" s="3"/>
      <c r="O4" s="3"/>
      <c r="P4" s="7"/>
      <c r="Q4" s="7"/>
      <c r="R4" s="3"/>
      <c r="S4" s="3"/>
      <c r="T4" s="3" t="s">
        <v>106</v>
      </c>
      <c r="U4" s="44">
        <v>0.4637</v>
      </c>
      <c r="V4" s="7">
        <v>96.97</v>
      </c>
      <c r="W4" s="7">
        <f t="shared" ref="W4:W9" si="1">U4*V4</f>
        <v>44.964989000000003</v>
      </c>
      <c r="X4" s="7"/>
      <c r="Y4" s="7"/>
      <c r="Z4" s="12"/>
      <c r="AA4" s="12"/>
      <c r="AB4" s="12"/>
    </row>
    <row r="5" spans="1:28" x14ac:dyDescent="0.25">
      <c r="A5" s="3"/>
      <c r="B5" s="3" t="s">
        <v>927</v>
      </c>
      <c r="C5" s="3"/>
      <c r="D5" s="3"/>
      <c r="E5" s="12"/>
      <c r="F5" s="12"/>
      <c r="G5" s="3"/>
      <c r="H5" s="3" t="s">
        <v>160</v>
      </c>
      <c r="I5" s="3">
        <v>0.69210000000000005</v>
      </c>
      <c r="J5" s="7">
        <v>1104</v>
      </c>
      <c r="K5" s="7">
        <f t="shared" si="0"/>
        <v>764.0784000000001</v>
      </c>
      <c r="L5" s="3"/>
      <c r="M5" s="3"/>
      <c r="N5" s="3"/>
      <c r="O5" s="3"/>
      <c r="P5" s="7"/>
      <c r="Q5" s="7"/>
      <c r="R5" s="3"/>
      <c r="S5" s="3"/>
      <c r="T5" s="3" t="s">
        <v>160</v>
      </c>
      <c r="U5" s="44">
        <v>0.16569999999999999</v>
      </c>
      <c r="V5" s="7">
        <v>96.97</v>
      </c>
      <c r="W5" s="7">
        <f t="shared" si="1"/>
        <v>16.067928999999999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161</v>
      </c>
      <c r="I6" s="3">
        <v>21.878499999999999</v>
      </c>
      <c r="J6" s="7">
        <v>1228</v>
      </c>
      <c r="K6" s="7">
        <f t="shared" si="0"/>
        <v>26866.797999999999</v>
      </c>
      <c r="L6" s="3"/>
      <c r="M6" s="3"/>
      <c r="N6" s="3"/>
      <c r="O6" s="3"/>
      <c r="P6" s="7"/>
      <c r="Q6" s="7"/>
      <c r="R6" s="3"/>
      <c r="S6" s="3"/>
      <c r="T6" s="3" t="s">
        <v>161</v>
      </c>
      <c r="U6" s="44">
        <v>0.69040000000000001</v>
      </c>
      <c r="V6" s="7">
        <v>96.97</v>
      </c>
      <c r="W6" s="7">
        <f t="shared" si="1"/>
        <v>66.948087999999998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16</v>
      </c>
      <c r="I7" s="3">
        <v>6.0769000000000002</v>
      </c>
      <c r="J7" s="7">
        <v>1118</v>
      </c>
      <c r="K7" s="7">
        <f t="shared" si="0"/>
        <v>6793.9742000000006</v>
      </c>
      <c r="L7" s="3"/>
      <c r="M7" s="3"/>
      <c r="N7" s="3"/>
      <c r="O7" s="3"/>
      <c r="P7" s="7"/>
      <c r="Q7" s="7"/>
      <c r="R7" s="3"/>
      <c r="S7" s="3"/>
      <c r="T7" s="3" t="s">
        <v>16</v>
      </c>
      <c r="U7" s="44">
        <v>2.3400000000000001E-2</v>
      </c>
      <c r="V7" s="7">
        <v>96.97</v>
      </c>
      <c r="W7" s="7">
        <f t="shared" si="1"/>
        <v>2.2690980000000001</v>
      </c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115</v>
      </c>
      <c r="I8" s="3">
        <v>16.425599999999999</v>
      </c>
      <c r="J8" s="7">
        <v>980</v>
      </c>
      <c r="K8" s="7">
        <f t="shared" si="0"/>
        <v>16097.088</v>
      </c>
      <c r="L8" s="3"/>
      <c r="M8" s="3"/>
      <c r="N8" s="3"/>
      <c r="O8" s="3"/>
      <c r="P8" s="7"/>
      <c r="Q8" s="7"/>
      <c r="R8" s="3"/>
      <c r="S8" s="3"/>
      <c r="T8" s="3" t="s">
        <v>40</v>
      </c>
      <c r="U8" s="44">
        <v>7.6920999999999999</v>
      </c>
      <c r="V8" s="7">
        <v>96.97</v>
      </c>
      <c r="W8" s="7">
        <f t="shared" si="1"/>
        <v>745.90293699999995</v>
      </c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40</v>
      </c>
      <c r="I9" s="3">
        <v>2.1932</v>
      </c>
      <c r="J9" s="7">
        <v>552</v>
      </c>
      <c r="K9" s="7">
        <f t="shared" si="0"/>
        <v>1210.6464000000001</v>
      </c>
      <c r="L9" s="3"/>
      <c r="M9" s="3"/>
      <c r="N9" s="3"/>
      <c r="O9" s="3"/>
      <c r="P9" s="7"/>
      <c r="Q9" s="7"/>
      <c r="R9" s="3"/>
      <c r="S9" s="3"/>
      <c r="T9" s="3" t="s">
        <v>142</v>
      </c>
      <c r="U9" s="44">
        <v>2.3664000000000001</v>
      </c>
      <c r="V9" s="7">
        <v>96.97</v>
      </c>
      <c r="W9" s="7">
        <f t="shared" si="1"/>
        <v>229.469808</v>
      </c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 t="s">
        <v>142</v>
      </c>
      <c r="I10" s="3">
        <v>4.2247000000000003</v>
      </c>
      <c r="J10" s="7">
        <v>649</v>
      </c>
      <c r="K10" s="7">
        <f t="shared" si="0"/>
        <v>2741.8303000000001</v>
      </c>
      <c r="L10" s="3"/>
      <c r="M10" s="3"/>
      <c r="N10" s="3"/>
      <c r="O10" s="3"/>
      <c r="P10" s="7"/>
      <c r="Q10" s="7"/>
      <c r="R10" s="3"/>
      <c r="S10" s="3"/>
      <c r="T10" s="3"/>
      <c r="U10" s="44"/>
      <c r="V10" s="7"/>
      <c r="W10" s="7"/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/>
      <c r="I11" s="3">
        <f>SUM(I3:I10)</f>
        <v>131.5205</v>
      </c>
      <c r="J11" s="7"/>
      <c r="K11" s="7">
        <f>SUM(K3:K10)</f>
        <v>144557.60669999997</v>
      </c>
      <c r="L11" s="3"/>
      <c r="M11" s="3"/>
      <c r="N11" s="3"/>
      <c r="O11" s="3"/>
      <c r="P11" s="7"/>
      <c r="Q11" s="7"/>
      <c r="R11" s="3"/>
      <c r="S11" s="3"/>
      <c r="T11" s="3"/>
      <c r="U11" s="44">
        <f>SUM(U3:U9)</f>
        <v>19.439499999999999</v>
      </c>
      <c r="V11" s="7"/>
      <c r="W11" s="7">
        <f>SUM(W3:W9)</f>
        <v>1885.048315</v>
      </c>
      <c r="X11" s="7"/>
      <c r="Y11" s="7">
        <f>K11+W11</f>
        <v>146442.65501499997</v>
      </c>
      <c r="Z11" s="12">
        <v>146400</v>
      </c>
      <c r="AA11" s="12">
        <v>146000</v>
      </c>
      <c r="AB11" s="12">
        <f>Z11-AA11</f>
        <v>400</v>
      </c>
    </row>
    <row r="12" spans="1:28" x14ac:dyDescent="0.25">
      <c r="A12" s="29"/>
      <c r="B12" s="29"/>
      <c r="C12" s="29"/>
      <c r="D12" s="29"/>
      <c r="E12" s="33"/>
      <c r="F12" s="33"/>
      <c r="G12" s="29"/>
      <c r="H12" s="29"/>
      <c r="I12" s="29"/>
      <c r="J12" s="19"/>
      <c r="K12" s="19"/>
      <c r="L12" s="29"/>
      <c r="M12" s="29"/>
      <c r="N12" s="29"/>
      <c r="O12" s="29"/>
      <c r="P12" s="19"/>
      <c r="Q12" s="19"/>
      <c r="R12" s="29"/>
      <c r="S12" s="29"/>
      <c r="T12" s="29"/>
      <c r="U12" s="45"/>
      <c r="V12" s="19"/>
      <c r="W12" s="19"/>
      <c r="X12" s="19"/>
      <c r="Y12" s="19"/>
      <c r="Z12" s="33"/>
      <c r="AA12" s="33"/>
      <c r="AB12" s="33"/>
    </row>
    <row r="13" spans="1:28" x14ac:dyDescent="0.25">
      <c r="A13" s="3" t="s">
        <v>928</v>
      </c>
      <c r="B13" s="3" t="s">
        <v>929</v>
      </c>
      <c r="C13" s="3" t="s">
        <v>479</v>
      </c>
      <c r="D13" s="3">
        <v>6.33</v>
      </c>
      <c r="E13" s="12">
        <v>4500</v>
      </c>
      <c r="F13" s="12"/>
      <c r="G13" s="3">
        <v>4.4444999999999997</v>
      </c>
      <c r="H13" s="3" t="s">
        <v>157</v>
      </c>
      <c r="I13" s="3">
        <v>3.45</v>
      </c>
      <c r="J13" s="7">
        <v>925</v>
      </c>
      <c r="K13" s="7">
        <f>I13*J13</f>
        <v>3191.25</v>
      </c>
      <c r="L13" s="3"/>
      <c r="M13" s="3"/>
      <c r="N13" s="3"/>
      <c r="O13" s="3"/>
      <c r="P13" s="7"/>
      <c r="Q13" s="7"/>
      <c r="R13" s="3"/>
      <c r="S13" s="3">
        <v>1.8855</v>
      </c>
      <c r="T13" s="3" t="s">
        <v>157</v>
      </c>
      <c r="U13" s="44">
        <v>1.7044999999999999</v>
      </c>
      <c r="V13" s="7">
        <v>96.97</v>
      </c>
      <c r="W13" s="7">
        <f>U13*V13</f>
        <v>165.28536499999998</v>
      </c>
      <c r="X13" s="7"/>
      <c r="Y13" s="7"/>
      <c r="Z13" s="12"/>
      <c r="AA13" s="12"/>
      <c r="AB13" s="12"/>
    </row>
    <row r="14" spans="1:28" x14ac:dyDescent="0.25">
      <c r="A14" s="3"/>
      <c r="B14" s="3" t="s">
        <v>930</v>
      </c>
      <c r="C14" s="3"/>
      <c r="D14" s="3"/>
      <c r="E14" s="12"/>
      <c r="F14" s="12"/>
      <c r="G14" s="3"/>
      <c r="H14" s="3" t="s">
        <v>115</v>
      </c>
      <c r="I14" s="3">
        <v>0.99450000000000005</v>
      </c>
      <c r="J14" s="7">
        <v>980</v>
      </c>
      <c r="K14" s="7">
        <f>I14*J14</f>
        <v>974.61</v>
      </c>
      <c r="L14" s="3"/>
      <c r="M14" s="3"/>
      <c r="N14" s="3"/>
      <c r="O14" s="3"/>
      <c r="P14" s="7"/>
      <c r="Q14" s="7"/>
      <c r="R14" s="3"/>
      <c r="S14" s="3"/>
      <c r="T14" s="3" t="s">
        <v>18</v>
      </c>
      <c r="U14" s="44">
        <v>0.18099999999999999</v>
      </c>
      <c r="V14" s="7">
        <v>96.97</v>
      </c>
      <c r="W14" s="7">
        <f>U14*V14</f>
        <v>17.551569999999998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/>
      <c r="I15" s="3">
        <f>I13+I14</f>
        <v>4.4445000000000006</v>
      </c>
      <c r="J15" s="7"/>
      <c r="K15" s="7">
        <f>K13+K14</f>
        <v>4165.8599999999997</v>
      </c>
      <c r="L15" s="3"/>
      <c r="M15" s="3"/>
      <c r="N15" s="3"/>
      <c r="O15" s="3"/>
      <c r="P15" s="7"/>
      <c r="Q15" s="7"/>
      <c r="R15" s="3"/>
      <c r="S15" s="3"/>
      <c r="T15" s="3"/>
      <c r="U15" s="44">
        <f>U13+U14</f>
        <v>1.8855</v>
      </c>
      <c r="V15" s="7"/>
      <c r="W15" s="7">
        <f>W13+W14</f>
        <v>182.83693499999998</v>
      </c>
      <c r="X15" s="7"/>
      <c r="Y15" s="7">
        <f>K15+W15</f>
        <v>4348.6969349999999</v>
      </c>
      <c r="Z15" s="12">
        <v>4300</v>
      </c>
      <c r="AA15" s="12">
        <v>4500</v>
      </c>
      <c r="AB15" s="12">
        <f>Z15-AA15</f>
        <v>-200</v>
      </c>
    </row>
    <row r="16" spans="1:28" x14ac:dyDescent="0.25">
      <c r="A16" s="29"/>
      <c r="B16" s="29"/>
      <c r="C16" s="29"/>
      <c r="D16" s="29"/>
      <c r="E16" s="33"/>
      <c r="F16" s="33"/>
      <c r="G16" s="29"/>
      <c r="H16" s="29"/>
      <c r="I16" s="29"/>
      <c r="J16" s="19"/>
      <c r="K16" s="19"/>
      <c r="L16" s="29"/>
      <c r="M16" s="29"/>
      <c r="N16" s="29"/>
      <c r="O16" s="29"/>
      <c r="P16" s="19"/>
      <c r="Q16" s="19"/>
      <c r="R16" s="29"/>
      <c r="S16" s="29"/>
      <c r="T16" s="29"/>
      <c r="U16" s="45"/>
      <c r="V16" s="19"/>
      <c r="W16" s="19"/>
      <c r="X16" s="19"/>
      <c r="Y16" s="19"/>
      <c r="Z16" s="33"/>
      <c r="AA16" s="33"/>
      <c r="AB16" s="33"/>
    </row>
    <row r="17" spans="1:28" x14ac:dyDescent="0.25">
      <c r="A17" s="3" t="s">
        <v>931</v>
      </c>
      <c r="B17" s="3" t="s">
        <v>932</v>
      </c>
      <c r="C17" s="3" t="s">
        <v>479</v>
      </c>
      <c r="D17" s="3">
        <v>74.86</v>
      </c>
      <c r="E17" s="12">
        <v>58800</v>
      </c>
      <c r="F17" s="12"/>
      <c r="G17" s="3">
        <v>55.540599999999998</v>
      </c>
      <c r="H17" s="3" t="s">
        <v>157</v>
      </c>
      <c r="I17" s="3">
        <v>0.4884</v>
      </c>
      <c r="J17" s="7">
        <v>925</v>
      </c>
      <c r="K17" s="7">
        <f>I17*J17</f>
        <v>451.77</v>
      </c>
      <c r="L17" s="3"/>
      <c r="M17" s="3"/>
      <c r="N17" s="3"/>
      <c r="O17" s="3"/>
      <c r="P17" s="7"/>
      <c r="Q17" s="7"/>
      <c r="R17" s="3"/>
      <c r="S17" s="3">
        <v>19.319400000000002</v>
      </c>
      <c r="T17" s="3" t="s">
        <v>157</v>
      </c>
      <c r="U17" s="44">
        <v>0.61370000000000002</v>
      </c>
      <c r="V17" s="7">
        <v>96.97</v>
      </c>
      <c r="W17" s="7">
        <f>U17*V17</f>
        <v>59.510489</v>
      </c>
      <c r="X17" s="7"/>
      <c r="Y17" s="7"/>
      <c r="Z17" s="12"/>
      <c r="AA17" s="12"/>
      <c r="AB17" s="12"/>
    </row>
    <row r="18" spans="1:28" x14ac:dyDescent="0.25">
      <c r="A18" s="3"/>
      <c r="B18" s="3" t="s">
        <v>933</v>
      </c>
      <c r="C18" s="3"/>
      <c r="D18" s="3"/>
      <c r="E18" s="12"/>
      <c r="F18" s="12"/>
      <c r="G18" s="3"/>
      <c r="H18" s="3" t="s">
        <v>18</v>
      </c>
      <c r="I18" s="3">
        <v>35.017600000000002</v>
      </c>
      <c r="J18" s="7">
        <v>1201</v>
      </c>
      <c r="K18" s="7">
        <f t="shared" ref="K18:K21" si="2">I18*J18</f>
        <v>42056.137600000002</v>
      </c>
      <c r="L18" s="3"/>
      <c r="M18" s="3"/>
      <c r="N18" s="3"/>
      <c r="O18" s="3"/>
      <c r="P18" s="7"/>
      <c r="Q18" s="7"/>
      <c r="R18" s="3"/>
      <c r="S18" s="3"/>
      <c r="T18" s="3" t="s">
        <v>18</v>
      </c>
      <c r="U18" s="44">
        <v>6.1680000000000001</v>
      </c>
      <c r="V18" s="7">
        <v>96.97</v>
      </c>
      <c r="W18" s="7">
        <f t="shared" ref="W18:W20" si="3">U18*V18</f>
        <v>598.11095999999998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106</v>
      </c>
      <c r="I19" s="3">
        <v>10.893000000000001</v>
      </c>
      <c r="J19" s="7">
        <v>704</v>
      </c>
      <c r="K19" s="7">
        <f t="shared" si="2"/>
        <v>7668.6720000000005</v>
      </c>
      <c r="L19" s="3"/>
      <c r="M19" s="3"/>
      <c r="N19" s="3"/>
      <c r="O19" s="3"/>
      <c r="P19" s="7"/>
      <c r="Q19" s="7"/>
      <c r="R19" s="3"/>
      <c r="S19" s="3"/>
      <c r="T19" s="3" t="s">
        <v>106</v>
      </c>
      <c r="U19" s="44">
        <v>0.91700000000000004</v>
      </c>
      <c r="V19" s="7">
        <v>96.97</v>
      </c>
      <c r="W19" s="7">
        <f t="shared" si="3"/>
        <v>88.921490000000006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115</v>
      </c>
      <c r="I20" s="3">
        <v>8.0513999999999992</v>
      </c>
      <c r="J20" s="7">
        <v>980</v>
      </c>
      <c r="K20" s="7">
        <f t="shared" si="2"/>
        <v>7890.3719999999994</v>
      </c>
      <c r="L20" s="3"/>
      <c r="M20" s="3"/>
      <c r="N20" s="3"/>
      <c r="O20" s="3"/>
      <c r="P20" s="7"/>
      <c r="Q20" s="7"/>
      <c r="R20" s="3"/>
      <c r="S20" s="3"/>
      <c r="T20" s="3" t="s">
        <v>63</v>
      </c>
      <c r="U20" s="44">
        <v>11.620699999999999</v>
      </c>
      <c r="V20" s="7">
        <v>96.97</v>
      </c>
      <c r="W20" s="7">
        <f t="shared" si="3"/>
        <v>1126.859279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63</v>
      </c>
      <c r="I21" s="3">
        <v>1.0902000000000001</v>
      </c>
      <c r="J21" s="7">
        <v>386</v>
      </c>
      <c r="K21" s="7">
        <f t="shared" si="2"/>
        <v>420.81720000000001</v>
      </c>
      <c r="L21" s="3"/>
      <c r="M21" s="3"/>
      <c r="N21" s="3"/>
      <c r="O21" s="3"/>
      <c r="P21" s="7"/>
      <c r="Q21" s="7"/>
      <c r="R21" s="3"/>
      <c r="S21" s="3"/>
      <c r="T21" s="3"/>
      <c r="U21" s="44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>
        <f>SUM(I17:I21)</f>
        <v>55.540600000000005</v>
      </c>
      <c r="J22" s="7"/>
      <c r="K22" s="7">
        <f>SUM(K17:K21)</f>
        <v>58487.768799999998</v>
      </c>
      <c r="L22" s="3"/>
      <c r="M22" s="3"/>
      <c r="N22" s="3"/>
      <c r="O22" s="3"/>
      <c r="P22" s="7"/>
      <c r="Q22" s="7"/>
      <c r="R22" s="3"/>
      <c r="S22" s="3"/>
      <c r="T22" s="3"/>
      <c r="U22" s="44">
        <f>SUM(U17:U20)</f>
        <v>19.319399999999998</v>
      </c>
      <c r="V22" s="7"/>
      <c r="W22" s="7">
        <f>SUM(W17:W20)</f>
        <v>1873.4022179999999</v>
      </c>
      <c r="X22" s="7"/>
      <c r="Y22" s="7">
        <f>K22+W22</f>
        <v>60361.171018000001</v>
      </c>
      <c r="Z22" s="12">
        <v>60400</v>
      </c>
      <c r="AA22" s="12">
        <v>58800</v>
      </c>
      <c r="AB22" s="12">
        <f>Z22-AA22</f>
        <v>1600</v>
      </c>
    </row>
    <row r="23" spans="1:28" x14ac:dyDescent="0.25">
      <c r="A23" s="29"/>
      <c r="B23" s="29"/>
      <c r="C23" s="29"/>
      <c r="D23" s="29"/>
      <c r="E23" s="33"/>
      <c r="F23" s="33"/>
      <c r="G23" s="29"/>
      <c r="H23" s="29"/>
      <c r="I23" s="29"/>
      <c r="J23" s="19"/>
      <c r="K23" s="19"/>
      <c r="L23" s="29"/>
      <c r="M23" s="29"/>
      <c r="N23" s="29"/>
      <c r="O23" s="29"/>
      <c r="P23" s="19"/>
      <c r="Q23" s="19"/>
      <c r="R23" s="29"/>
      <c r="S23" s="29"/>
      <c r="T23" s="29"/>
      <c r="U23" s="45"/>
      <c r="V23" s="19"/>
      <c r="W23" s="19"/>
      <c r="X23" s="19"/>
      <c r="Y23" s="19"/>
      <c r="Z23" s="33"/>
      <c r="AA23" s="33"/>
      <c r="AB23" s="33"/>
    </row>
    <row r="24" spans="1:28" x14ac:dyDescent="0.25">
      <c r="A24" s="3" t="s">
        <v>934</v>
      </c>
      <c r="B24" s="3" t="s">
        <v>935</v>
      </c>
      <c r="C24" s="3" t="s">
        <v>479</v>
      </c>
      <c r="D24" s="3">
        <v>8.15</v>
      </c>
      <c r="E24" s="12">
        <v>7700</v>
      </c>
      <c r="F24" s="12"/>
      <c r="G24" s="3">
        <v>7.3894000000000002</v>
      </c>
      <c r="H24" s="3" t="s">
        <v>18</v>
      </c>
      <c r="I24" s="3">
        <v>4.9983000000000004</v>
      </c>
      <c r="J24" s="7">
        <v>1201</v>
      </c>
      <c r="K24" s="7">
        <f>I24*J24</f>
        <v>6002.9583000000002</v>
      </c>
      <c r="L24" s="3"/>
      <c r="M24" s="3"/>
      <c r="N24" s="3"/>
      <c r="O24" s="3"/>
      <c r="P24" s="7"/>
      <c r="Q24" s="7"/>
      <c r="R24" s="3"/>
      <c r="S24" s="3">
        <v>0.76060000000000005</v>
      </c>
      <c r="T24" s="3" t="s">
        <v>18</v>
      </c>
      <c r="U24" s="44">
        <v>0.20280000000000001</v>
      </c>
      <c r="V24" s="7">
        <v>96.97</v>
      </c>
      <c r="W24" s="7">
        <f>U24*V24</f>
        <v>19.665516</v>
      </c>
      <c r="X24" s="7"/>
      <c r="Y24" s="7"/>
      <c r="Z24" s="12"/>
      <c r="AA24" s="12"/>
      <c r="AB24" s="12"/>
    </row>
    <row r="25" spans="1:28" x14ac:dyDescent="0.25">
      <c r="A25" s="3"/>
      <c r="B25" s="3" t="s">
        <v>936</v>
      </c>
      <c r="C25" s="3"/>
      <c r="D25" s="3"/>
      <c r="E25" s="12"/>
      <c r="F25" s="12"/>
      <c r="G25" s="3"/>
      <c r="H25" s="3" t="s">
        <v>106</v>
      </c>
      <c r="I25" s="3">
        <v>1.5750999999999999</v>
      </c>
      <c r="J25" s="7">
        <v>704</v>
      </c>
      <c r="K25" s="7">
        <f t="shared" ref="K25:K26" si="4">I25*J25</f>
        <v>1108.8704</v>
      </c>
      <c r="L25" s="3"/>
      <c r="M25" s="3"/>
      <c r="N25" s="3"/>
      <c r="O25" s="3"/>
      <c r="P25" s="7"/>
      <c r="Q25" s="7"/>
      <c r="R25" s="3"/>
      <c r="S25" s="3"/>
      <c r="T25" s="3" t="s">
        <v>106</v>
      </c>
      <c r="U25" s="44">
        <v>0.1024</v>
      </c>
      <c r="V25" s="7">
        <v>96.97</v>
      </c>
      <c r="W25" s="7">
        <f t="shared" ref="W25:W26" si="5">U25*V25</f>
        <v>9.9297280000000008</v>
      </c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 t="s">
        <v>115</v>
      </c>
      <c r="I26" s="3">
        <v>0.81599999999999995</v>
      </c>
      <c r="J26" s="7">
        <v>980</v>
      </c>
      <c r="K26" s="7">
        <f t="shared" si="4"/>
        <v>799.68</v>
      </c>
      <c r="L26" s="3"/>
      <c r="M26" s="3"/>
      <c r="N26" s="3"/>
      <c r="O26" s="3"/>
      <c r="P26" s="7"/>
      <c r="Q26" s="7"/>
      <c r="R26" s="3"/>
      <c r="S26" s="3"/>
      <c r="T26" s="3" t="s">
        <v>63</v>
      </c>
      <c r="U26" s="44">
        <v>0.45540000000000003</v>
      </c>
      <c r="V26" s="7">
        <v>96.97</v>
      </c>
      <c r="W26" s="7">
        <f t="shared" si="5"/>
        <v>44.160138000000003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>
        <f>SUM(I24:I26)</f>
        <v>7.3894000000000002</v>
      </c>
      <c r="J27" s="7"/>
      <c r="K27" s="7">
        <f>SUM(K24:K26)</f>
        <v>7911.5087000000003</v>
      </c>
      <c r="L27" s="3"/>
      <c r="M27" s="3"/>
      <c r="N27" s="3"/>
      <c r="O27" s="3"/>
      <c r="P27" s="7"/>
      <c r="Q27" s="7"/>
      <c r="R27" s="3"/>
      <c r="S27" s="3"/>
      <c r="T27" s="3"/>
      <c r="U27" s="44">
        <f>SUM(U24:U26)</f>
        <v>0.76060000000000005</v>
      </c>
      <c r="V27" s="7"/>
      <c r="W27" s="7">
        <f>SUM(W24:W26)</f>
        <v>73.755381999999997</v>
      </c>
      <c r="X27" s="7"/>
      <c r="Y27" s="7">
        <f>K27+W27</f>
        <v>7985.2640820000006</v>
      </c>
      <c r="Z27" s="12">
        <v>8000</v>
      </c>
      <c r="AA27" s="12">
        <v>7700</v>
      </c>
      <c r="AB27" s="12">
        <f>Z27-AA27</f>
        <v>300</v>
      </c>
    </row>
    <row r="28" spans="1:28" x14ac:dyDescent="0.25">
      <c r="A28" s="29"/>
      <c r="B28" s="29"/>
      <c r="C28" s="29"/>
      <c r="D28" s="29"/>
      <c r="E28" s="33"/>
      <c r="F28" s="33"/>
      <c r="G28" s="29"/>
      <c r="H28" s="29"/>
      <c r="I28" s="29"/>
      <c r="J28" s="19"/>
      <c r="K28" s="19"/>
      <c r="L28" s="29"/>
      <c r="M28" s="29"/>
      <c r="N28" s="29"/>
      <c r="O28" s="29"/>
      <c r="P28" s="19"/>
      <c r="Q28" s="19"/>
      <c r="R28" s="29"/>
      <c r="S28" s="29"/>
      <c r="T28" s="29"/>
      <c r="U28" s="45"/>
      <c r="V28" s="19"/>
      <c r="W28" s="19"/>
      <c r="X28" s="19"/>
      <c r="Y28" s="19"/>
      <c r="Z28" s="33"/>
      <c r="AA28" s="33"/>
      <c r="AB28" s="33"/>
    </row>
    <row r="29" spans="1:28" x14ac:dyDescent="0.25">
      <c r="A29" s="3" t="s">
        <v>937</v>
      </c>
      <c r="B29" s="3" t="s">
        <v>938</v>
      </c>
      <c r="C29" s="3" t="s">
        <v>479</v>
      </c>
      <c r="D29" s="3">
        <v>8.15</v>
      </c>
      <c r="E29" s="12">
        <v>7700</v>
      </c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44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 t="s">
        <v>936</v>
      </c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44"/>
      <c r="V30" s="7"/>
      <c r="W30" s="7"/>
      <c r="X30" s="7"/>
      <c r="Y30" s="7"/>
      <c r="Z30" s="12"/>
      <c r="AA30" s="12"/>
      <c r="AB30" s="12"/>
    </row>
    <row r="31" spans="1:28" x14ac:dyDescent="0.25">
      <c r="A31" s="3" t="s">
        <v>545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44"/>
      <c r="V31" s="7"/>
      <c r="W31" s="7"/>
      <c r="X31" s="7"/>
      <c r="Y31" s="7"/>
      <c r="Z31" s="12"/>
      <c r="AA31" s="12"/>
      <c r="AB31" s="12"/>
    </row>
    <row r="32" spans="1:28" x14ac:dyDescent="0.25">
      <c r="A32" s="29"/>
      <c r="B32" s="29"/>
      <c r="C32" s="29"/>
      <c r="D32" s="29"/>
      <c r="E32" s="33"/>
      <c r="F32" s="33"/>
      <c r="G32" s="29"/>
      <c r="H32" s="29"/>
      <c r="I32" s="29"/>
      <c r="J32" s="19"/>
      <c r="K32" s="19"/>
      <c r="L32" s="29"/>
      <c r="M32" s="29"/>
      <c r="N32" s="29"/>
      <c r="O32" s="29"/>
      <c r="P32" s="19"/>
      <c r="Q32" s="19"/>
      <c r="R32" s="29"/>
      <c r="S32" s="29"/>
      <c r="T32" s="29"/>
      <c r="U32" s="45"/>
      <c r="V32" s="19"/>
      <c r="W32" s="19"/>
      <c r="X32" s="19"/>
      <c r="Y32" s="19"/>
      <c r="Z32" s="33"/>
      <c r="AA32" s="33"/>
      <c r="AB32" s="33"/>
    </row>
    <row r="33" spans="1:28" x14ac:dyDescent="0.25">
      <c r="A33" s="3" t="s">
        <v>939</v>
      </c>
      <c r="B33" s="3" t="s">
        <v>940</v>
      </c>
      <c r="C33" s="3" t="s">
        <v>479</v>
      </c>
      <c r="D33" s="3">
        <v>31.85</v>
      </c>
      <c r="E33" s="12">
        <v>27900</v>
      </c>
      <c r="F33" s="12"/>
      <c r="G33" s="3">
        <v>31.050999999999998</v>
      </c>
      <c r="H33" s="3" t="s">
        <v>18</v>
      </c>
      <c r="I33" s="3">
        <v>21.8249</v>
      </c>
      <c r="J33" s="7">
        <v>1201</v>
      </c>
      <c r="K33" s="7">
        <f>I33*J33</f>
        <v>26211.704900000001</v>
      </c>
      <c r="L33" s="3"/>
      <c r="M33" s="3"/>
      <c r="N33" s="3"/>
      <c r="O33" s="3"/>
      <c r="P33" s="7"/>
      <c r="Q33" s="7"/>
      <c r="R33" s="3"/>
      <c r="S33" s="3">
        <v>0.79900000000000004</v>
      </c>
      <c r="T33" s="3" t="s">
        <v>18</v>
      </c>
      <c r="U33" s="44">
        <v>0.502</v>
      </c>
      <c r="V33" s="7">
        <v>96.97</v>
      </c>
      <c r="W33" s="7">
        <f>U33*V33</f>
        <v>48.678939999999997</v>
      </c>
      <c r="X33" s="7"/>
      <c r="Y33" s="7"/>
      <c r="Z33" s="12"/>
      <c r="AA33" s="12"/>
      <c r="AB33" s="12"/>
    </row>
    <row r="34" spans="1:28" x14ac:dyDescent="0.25">
      <c r="A34" s="3"/>
      <c r="B34" s="3" t="s">
        <v>936</v>
      </c>
      <c r="C34" s="3"/>
      <c r="D34" s="3"/>
      <c r="E34" s="12"/>
      <c r="F34" s="12"/>
      <c r="G34" s="3"/>
      <c r="H34" s="3" t="s">
        <v>106</v>
      </c>
      <c r="I34" s="3">
        <v>9.2261000000000006</v>
      </c>
      <c r="J34" s="7">
        <v>704</v>
      </c>
      <c r="K34" s="7">
        <f>I34*J34</f>
        <v>6495.1744000000008</v>
      </c>
      <c r="L34" s="3"/>
      <c r="M34" s="3"/>
      <c r="N34" s="3"/>
      <c r="O34" s="3"/>
      <c r="P34" s="7"/>
      <c r="Q34" s="7"/>
      <c r="R34" s="3"/>
      <c r="S34" s="3"/>
      <c r="T34" s="3" t="s">
        <v>106</v>
      </c>
      <c r="U34" s="44">
        <v>0.29699999999999999</v>
      </c>
      <c r="V34" s="7">
        <v>96.97</v>
      </c>
      <c r="W34" s="7">
        <f>U34*V34</f>
        <v>28.800089999999997</v>
      </c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>
        <f>I33+I34</f>
        <v>31.051000000000002</v>
      </c>
      <c r="J35" s="7"/>
      <c r="K35" s="7">
        <f>K33+K34</f>
        <v>32706.879300000001</v>
      </c>
      <c r="L35" s="3"/>
      <c r="M35" s="3"/>
      <c r="N35" s="3"/>
      <c r="O35" s="3"/>
      <c r="P35" s="7"/>
      <c r="Q35" s="7"/>
      <c r="R35" s="3"/>
      <c r="S35" s="3"/>
      <c r="T35" s="3"/>
      <c r="U35" s="44">
        <f>U33+U34</f>
        <v>0.79899999999999993</v>
      </c>
      <c r="V35" s="7"/>
      <c r="W35" s="7">
        <f>W33+W34</f>
        <v>77.479029999999995</v>
      </c>
      <c r="X35" s="7"/>
      <c r="Y35" s="7">
        <f>K35+W35</f>
        <v>32784.358330000003</v>
      </c>
      <c r="Z35" s="12">
        <v>32800</v>
      </c>
      <c r="AA35" s="12">
        <v>27900</v>
      </c>
      <c r="AB35" s="12">
        <f>Z35-AA35</f>
        <v>4900</v>
      </c>
    </row>
    <row r="36" spans="1:28" s="4" customFormat="1" x14ac:dyDescent="0.25">
      <c r="A36" s="29"/>
      <c r="B36" s="29"/>
      <c r="C36" s="29"/>
      <c r="D36" s="29"/>
      <c r="E36" s="33"/>
      <c r="F36" s="33"/>
      <c r="G36" s="29"/>
      <c r="H36" s="29"/>
      <c r="I36" s="29"/>
      <c r="J36" s="19"/>
      <c r="K36" s="19"/>
      <c r="L36" s="29"/>
      <c r="M36" s="29"/>
      <c r="N36" s="29"/>
      <c r="O36" s="29"/>
      <c r="P36" s="19"/>
      <c r="Q36" s="19"/>
      <c r="R36" s="29"/>
      <c r="S36" s="29"/>
      <c r="T36" s="29"/>
      <c r="U36" s="45"/>
      <c r="V36" s="19"/>
      <c r="W36" s="19"/>
      <c r="X36" s="19"/>
      <c r="Y36" s="19"/>
      <c r="Z36" s="33"/>
      <c r="AA36" s="33"/>
      <c r="AB36" s="33"/>
    </row>
    <row r="37" spans="1:28" x14ac:dyDescent="0.25">
      <c r="A37" s="3" t="s">
        <v>941</v>
      </c>
      <c r="B37" s="3" t="s">
        <v>942</v>
      </c>
      <c r="C37" s="3" t="s">
        <v>479</v>
      </c>
      <c r="D37" s="3">
        <v>31.85</v>
      </c>
      <c r="E37" s="12">
        <v>27900</v>
      </c>
      <c r="F37" s="12"/>
      <c r="G37" s="3">
        <v>31.85</v>
      </c>
      <c r="H37" s="3" t="s">
        <v>18</v>
      </c>
      <c r="I37" s="3">
        <v>19.0136</v>
      </c>
      <c r="J37" s="7">
        <v>1201</v>
      </c>
      <c r="K37" s="7">
        <f>I37*J37</f>
        <v>22835.333600000002</v>
      </c>
      <c r="L37" s="3"/>
      <c r="M37" s="3"/>
      <c r="N37" s="3"/>
      <c r="O37" s="3"/>
      <c r="P37" s="7"/>
      <c r="Q37" s="7"/>
      <c r="R37" s="3"/>
      <c r="S37" s="3"/>
      <c r="T37" s="3"/>
      <c r="U37" s="44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 t="s">
        <v>936</v>
      </c>
      <c r="C38" s="3"/>
      <c r="D38" s="3"/>
      <c r="E38" s="12"/>
      <c r="F38" s="12"/>
      <c r="G38" s="3"/>
      <c r="H38" s="3" t="s">
        <v>106</v>
      </c>
      <c r="I38" s="3">
        <v>12.2316</v>
      </c>
      <c r="J38" s="7">
        <v>704</v>
      </c>
      <c r="K38" s="7">
        <f t="shared" ref="K38:K39" si="6">I38*J38</f>
        <v>8611.0463999999993</v>
      </c>
      <c r="L38" s="3"/>
      <c r="M38" s="3"/>
      <c r="N38" s="3"/>
      <c r="O38" s="3"/>
      <c r="P38" s="7"/>
      <c r="Q38" s="7"/>
      <c r="R38" s="3"/>
      <c r="S38" s="3"/>
      <c r="T38" s="3"/>
      <c r="U38" s="44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115</v>
      </c>
      <c r="I39" s="3">
        <v>0.6048</v>
      </c>
      <c r="J39" s="7">
        <v>980</v>
      </c>
      <c r="K39" s="7">
        <f t="shared" si="6"/>
        <v>592.70399999999995</v>
      </c>
      <c r="L39" s="3"/>
      <c r="M39" s="3"/>
      <c r="N39" s="3"/>
      <c r="O39" s="3"/>
      <c r="P39" s="7"/>
      <c r="Q39" s="7"/>
      <c r="R39" s="3"/>
      <c r="S39" s="3"/>
      <c r="T39" s="3"/>
      <c r="U39" s="44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>
        <f>SUM(I37:I39)</f>
        <v>31.85</v>
      </c>
      <c r="J40" s="7"/>
      <c r="K40" s="7">
        <f>SUM(K37:K39)</f>
        <v>32039.084000000003</v>
      </c>
      <c r="L40" s="3"/>
      <c r="M40" s="3"/>
      <c r="N40" s="3"/>
      <c r="O40" s="3"/>
      <c r="P40" s="7"/>
      <c r="Q40" s="7"/>
      <c r="R40" s="3"/>
      <c r="S40" s="3"/>
      <c r="T40" s="3"/>
      <c r="U40" s="44"/>
      <c r="V40" s="7"/>
      <c r="W40" s="7"/>
      <c r="X40" s="7"/>
      <c r="Y40" s="7">
        <v>32039.08</v>
      </c>
      <c r="Z40" s="12">
        <v>32000</v>
      </c>
      <c r="AA40" s="12">
        <v>27900</v>
      </c>
      <c r="AB40" s="12">
        <f>Z40-AA40</f>
        <v>4100</v>
      </c>
    </row>
    <row r="41" spans="1:28" x14ac:dyDescent="0.25">
      <c r="A41" s="29"/>
      <c r="B41" s="29"/>
      <c r="C41" s="29"/>
      <c r="D41" s="29"/>
      <c r="E41" s="33"/>
      <c r="F41" s="33"/>
      <c r="G41" s="29"/>
      <c r="H41" s="29"/>
      <c r="I41" s="29"/>
      <c r="J41" s="19"/>
      <c r="K41" s="19"/>
      <c r="L41" s="29"/>
      <c r="M41" s="29"/>
      <c r="N41" s="29"/>
      <c r="O41" s="29"/>
      <c r="P41" s="19"/>
      <c r="Q41" s="19"/>
      <c r="R41" s="29"/>
      <c r="S41" s="29"/>
      <c r="T41" s="29"/>
      <c r="U41" s="45"/>
      <c r="V41" s="19"/>
      <c r="W41" s="19"/>
      <c r="X41" s="19"/>
      <c r="Y41" s="19"/>
      <c r="Z41" s="33"/>
      <c r="AA41" s="33"/>
      <c r="AB41" s="33"/>
    </row>
    <row r="42" spans="1:28" x14ac:dyDescent="0.25">
      <c r="A42" s="3" t="s">
        <v>943</v>
      </c>
      <c r="B42" s="3" t="s">
        <v>944</v>
      </c>
      <c r="C42" s="3" t="s">
        <v>479</v>
      </c>
      <c r="D42" s="3">
        <v>40</v>
      </c>
      <c r="E42" s="12">
        <v>35200</v>
      </c>
      <c r="F42" s="12"/>
      <c r="G42" s="3">
        <v>38.996499999999997</v>
      </c>
      <c r="H42" s="3" t="s">
        <v>18</v>
      </c>
      <c r="I42" s="3">
        <v>22.5702</v>
      </c>
      <c r="J42" s="7">
        <v>1201</v>
      </c>
      <c r="K42" s="7">
        <f>I42*J42</f>
        <v>27106.8102</v>
      </c>
      <c r="L42" s="3"/>
      <c r="M42" s="3"/>
      <c r="N42" s="3"/>
      <c r="O42" s="3"/>
      <c r="P42" s="7"/>
      <c r="Q42" s="7"/>
      <c r="R42" s="3"/>
      <c r="S42" s="3">
        <v>1.0035000000000001</v>
      </c>
      <c r="T42" s="3" t="s">
        <v>18</v>
      </c>
      <c r="U42" s="44">
        <v>0.87809999999999999</v>
      </c>
      <c r="V42" s="7">
        <v>96.97</v>
      </c>
      <c r="W42" s="7">
        <f>U42*V42</f>
        <v>85.149356999999995</v>
      </c>
      <c r="X42" s="7"/>
      <c r="Y42" s="7"/>
      <c r="Z42" s="12"/>
      <c r="AA42" s="12"/>
      <c r="AB42" s="12"/>
    </row>
    <row r="43" spans="1:28" s="4" customFormat="1" x14ac:dyDescent="0.25">
      <c r="A43" s="3"/>
      <c r="B43" s="3" t="s">
        <v>945</v>
      </c>
      <c r="C43" s="3"/>
      <c r="D43" s="3"/>
      <c r="E43" s="12"/>
      <c r="F43" s="12"/>
      <c r="G43" s="3"/>
      <c r="H43" s="3" t="s">
        <v>106</v>
      </c>
      <c r="I43" s="3">
        <v>16.426300000000001</v>
      </c>
      <c r="J43" s="7">
        <v>704</v>
      </c>
      <c r="K43" s="7">
        <f>I43*J43</f>
        <v>11564.1152</v>
      </c>
      <c r="L43" s="3"/>
      <c r="M43" s="3"/>
      <c r="N43" s="3"/>
      <c r="O43" s="3"/>
      <c r="P43" s="7"/>
      <c r="Q43" s="7"/>
      <c r="R43" s="3"/>
      <c r="S43" s="3"/>
      <c r="T43" s="3" t="s">
        <v>106</v>
      </c>
      <c r="U43" s="44">
        <v>0.12540000000000001</v>
      </c>
      <c r="V43" s="7">
        <v>96.97</v>
      </c>
      <c r="W43" s="7">
        <f>U43*V43</f>
        <v>12.160038</v>
      </c>
      <c r="X43" s="7"/>
      <c r="Y43" s="7"/>
      <c r="Z43" s="12"/>
      <c r="AA43" s="12"/>
      <c r="AB43" s="12"/>
    </row>
    <row r="44" spans="1:28" s="4" customFormat="1" x14ac:dyDescent="0.25">
      <c r="A44" s="3"/>
      <c r="B44" s="3"/>
      <c r="C44" s="3"/>
      <c r="D44" s="3"/>
      <c r="E44" s="12"/>
      <c r="F44" s="12"/>
      <c r="G44" s="3"/>
      <c r="H44" s="3"/>
      <c r="I44" s="3">
        <f>I42+I43</f>
        <v>38.996499999999997</v>
      </c>
      <c r="J44" s="7"/>
      <c r="K44" s="7">
        <f>K42+K43</f>
        <v>38670.9254</v>
      </c>
      <c r="L44" s="3"/>
      <c r="M44" s="3"/>
      <c r="N44" s="3"/>
      <c r="O44" s="3"/>
      <c r="P44" s="7"/>
      <c r="Q44" s="7"/>
      <c r="R44" s="3"/>
      <c r="S44" s="3"/>
      <c r="T44" s="3"/>
      <c r="U44" s="44">
        <f>U42+U43</f>
        <v>1.0035000000000001</v>
      </c>
      <c r="V44" s="7"/>
      <c r="W44" s="7">
        <f>W42+W43</f>
        <v>97.309394999999995</v>
      </c>
      <c r="X44" s="7"/>
      <c r="Y44" s="7">
        <f>K44+W44</f>
        <v>38768.234794999997</v>
      </c>
      <c r="Z44" s="12">
        <v>38800</v>
      </c>
      <c r="AA44" s="12">
        <v>35200</v>
      </c>
      <c r="AB44" s="12">
        <f>Z44-AA44</f>
        <v>3600</v>
      </c>
    </row>
    <row r="45" spans="1:28" s="4" customFormat="1" x14ac:dyDescent="0.25">
      <c r="A45" s="29"/>
      <c r="B45" s="29"/>
      <c r="C45" s="29"/>
      <c r="D45" s="29"/>
      <c r="E45" s="33"/>
      <c r="F45" s="33"/>
      <c r="G45" s="29"/>
      <c r="H45" s="29"/>
      <c r="I45" s="29"/>
      <c r="J45" s="19"/>
      <c r="K45" s="19"/>
      <c r="L45" s="29"/>
      <c r="M45" s="29"/>
      <c r="N45" s="29"/>
      <c r="O45" s="29"/>
      <c r="P45" s="19"/>
      <c r="Q45" s="19"/>
      <c r="R45" s="29"/>
      <c r="S45" s="29"/>
      <c r="T45" s="29"/>
      <c r="U45" s="45"/>
      <c r="V45" s="19"/>
      <c r="W45" s="19"/>
      <c r="X45" s="19"/>
      <c r="Y45" s="19"/>
      <c r="Z45" s="33"/>
      <c r="AA45" s="33"/>
      <c r="AB45" s="33"/>
    </row>
    <row r="46" spans="1:28" x14ac:dyDescent="0.25">
      <c r="A46" s="3" t="s">
        <v>946</v>
      </c>
      <c r="B46" s="3" t="s">
        <v>947</v>
      </c>
      <c r="C46" s="3" t="s">
        <v>479</v>
      </c>
      <c r="D46" s="3">
        <v>40</v>
      </c>
      <c r="E46" s="12">
        <v>35200</v>
      </c>
      <c r="F46" s="12"/>
      <c r="G46" s="3">
        <v>40</v>
      </c>
      <c r="H46" s="3" t="s">
        <v>18</v>
      </c>
      <c r="I46" s="3">
        <v>20.3996</v>
      </c>
      <c r="J46" s="7">
        <v>1201</v>
      </c>
      <c r="K46" s="7">
        <f>I46*J46</f>
        <v>24499.919600000001</v>
      </c>
      <c r="L46" s="3"/>
      <c r="M46" s="3"/>
      <c r="N46" s="3"/>
      <c r="O46" s="3"/>
      <c r="P46" s="7"/>
      <c r="Q46" s="7"/>
      <c r="R46" s="3"/>
      <c r="S46" s="3"/>
      <c r="T46" s="3"/>
      <c r="U46" s="44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 t="s">
        <v>945</v>
      </c>
      <c r="C47" s="3"/>
      <c r="D47" s="3"/>
      <c r="E47" s="12"/>
      <c r="F47" s="12"/>
      <c r="G47" s="3"/>
      <c r="H47" s="3" t="s">
        <v>106</v>
      </c>
      <c r="I47" s="3">
        <v>19.6004</v>
      </c>
      <c r="J47" s="7">
        <v>704</v>
      </c>
      <c r="K47" s="7">
        <f>I47*J47</f>
        <v>13798.6816</v>
      </c>
      <c r="L47" s="3"/>
      <c r="M47" s="3"/>
      <c r="N47" s="3"/>
      <c r="O47" s="3"/>
      <c r="P47" s="7"/>
      <c r="Q47" s="7"/>
      <c r="R47" s="3"/>
      <c r="S47" s="3"/>
      <c r="T47" s="3"/>
      <c r="U47" s="44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>
        <f>I46+I47</f>
        <v>40</v>
      </c>
      <c r="J48" s="7"/>
      <c r="K48" s="7">
        <f>K46+K47</f>
        <v>38298.601200000005</v>
      </c>
      <c r="L48" s="3"/>
      <c r="M48" s="3"/>
      <c r="N48" s="3"/>
      <c r="O48" s="3"/>
      <c r="P48" s="7"/>
      <c r="Q48" s="7"/>
      <c r="R48" s="3"/>
      <c r="S48" s="3"/>
      <c r="T48" s="3"/>
      <c r="U48" s="44"/>
      <c r="V48" s="7"/>
      <c r="W48" s="7"/>
      <c r="X48" s="7"/>
      <c r="Y48" s="7">
        <v>38298.6</v>
      </c>
      <c r="Z48" s="12">
        <v>38300</v>
      </c>
      <c r="AA48" s="12">
        <v>35200</v>
      </c>
      <c r="AB48" s="12">
        <f>Z48-AA48</f>
        <v>3100</v>
      </c>
    </row>
    <row r="49" spans="1:28" x14ac:dyDescent="0.25">
      <c r="A49" s="29"/>
      <c r="B49" s="29"/>
      <c r="C49" s="29"/>
      <c r="D49" s="29"/>
      <c r="E49" s="33"/>
      <c r="F49" s="33"/>
      <c r="G49" s="29"/>
      <c r="H49" s="29"/>
      <c r="I49" s="29"/>
      <c r="J49" s="19"/>
      <c r="K49" s="19"/>
      <c r="L49" s="29"/>
      <c r="M49" s="29"/>
      <c r="N49" s="29"/>
      <c r="O49" s="29"/>
      <c r="P49" s="19"/>
      <c r="Q49" s="19"/>
      <c r="R49" s="29"/>
      <c r="S49" s="29"/>
      <c r="T49" s="29"/>
      <c r="U49" s="45"/>
      <c r="V49" s="19"/>
      <c r="W49" s="19"/>
      <c r="X49" s="19"/>
      <c r="Y49" s="19"/>
      <c r="Z49" s="33"/>
      <c r="AA49" s="33"/>
      <c r="AB49" s="33"/>
    </row>
    <row r="50" spans="1:28" x14ac:dyDescent="0.25">
      <c r="A50" s="3" t="s">
        <v>948</v>
      </c>
      <c r="B50" s="3" t="s">
        <v>949</v>
      </c>
      <c r="C50" s="3" t="s">
        <v>479</v>
      </c>
      <c r="D50" s="3">
        <v>139.88</v>
      </c>
      <c r="E50" s="12">
        <v>151100</v>
      </c>
      <c r="F50" s="12"/>
      <c r="G50" s="3">
        <v>132.3879</v>
      </c>
      <c r="H50" s="3" t="s">
        <v>157</v>
      </c>
      <c r="I50" s="3">
        <v>7.1745000000000001</v>
      </c>
      <c r="J50" s="7">
        <v>925</v>
      </c>
      <c r="K50" s="7">
        <f>I50*J50</f>
        <v>6636.4125000000004</v>
      </c>
      <c r="L50" s="3"/>
      <c r="M50" s="3"/>
      <c r="N50" s="3"/>
      <c r="O50" s="3"/>
      <c r="P50" s="7"/>
      <c r="Q50" s="7"/>
      <c r="R50" s="3"/>
      <c r="S50" s="3">
        <v>7.4920999999999998</v>
      </c>
      <c r="T50" s="3" t="s">
        <v>157</v>
      </c>
      <c r="U50" s="44">
        <v>6.1566000000000001</v>
      </c>
      <c r="V50" s="7">
        <v>96.97</v>
      </c>
      <c r="W50" s="7">
        <f>U50*V50</f>
        <v>597.00550199999998</v>
      </c>
      <c r="X50" s="7"/>
      <c r="Y50" s="7"/>
      <c r="Z50" s="12"/>
      <c r="AA50" s="12"/>
      <c r="AB50" s="12"/>
    </row>
    <row r="51" spans="1:28" x14ac:dyDescent="0.25">
      <c r="A51" s="3"/>
      <c r="B51" s="3" t="s">
        <v>945</v>
      </c>
      <c r="C51" s="3"/>
      <c r="D51" s="3"/>
      <c r="E51" s="12"/>
      <c r="F51" s="12"/>
      <c r="G51" s="3"/>
      <c r="H51" s="3" t="s">
        <v>18</v>
      </c>
      <c r="I51" s="3">
        <v>78.037800000000004</v>
      </c>
      <c r="J51" s="7">
        <v>1201</v>
      </c>
      <c r="K51" s="7">
        <f t="shared" ref="K51:K55" si="7">I51*J51</f>
        <v>93723.397800000006</v>
      </c>
      <c r="L51" s="3"/>
      <c r="M51" s="3"/>
      <c r="N51" s="3"/>
      <c r="O51" s="3"/>
      <c r="P51" s="7"/>
      <c r="Q51" s="7"/>
      <c r="R51" s="3"/>
      <c r="S51" s="3"/>
      <c r="T51" s="3" t="s">
        <v>18</v>
      </c>
      <c r="U51" s="44">
        <v>4.3400000000000001E-2</v>
      </c>
      <c r="V51" s="7">
        <v>96.97</v>
      </c>
      <c r="W51" s="7">
        <f t="shared" ref="W51:W52" si="8">U51*V51</f>
        <v>4.2084979999999996</v>
      </c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 t="s">
        <v>106</v>
      </c>
      <c r="I52" s="3">
        <v>1.2522</v>
      </c>
      <c r="J52" s="7">
        <v>704</v>
      </c>
      <c r="K52" s="7">
        <f t="shared" si="7"/>
        <v>881.54880000000003</v>
      </c>
      <c r="L52" s="3"/>
      <c r="M52" s="3"/>
      <c r="N52" s="3"/>
      <c r="O52" s="3"/>
      <c r="P52" s="7"/>
      <c r="Q52" s="7"/>
      <c r="R52" s="3"/>
      <c r="S52" s="3"/>
      <c r="T52" s="3" t="s">
        <v>106</v>
      </c>
      <c r="U52" s="44">
        <v>1.2921</v>
      </c>
      <c r="V52" s="7">
        <v>96.97</v>
      </c>
      <c r="W52" s="7">
        <f t="shared" si="8"/>
        <v>125.294937</v>
      </c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 t="s">
        <v>161</v>
      </c>
      <c r="I53" s="3">
        <v>15.327299999999999</v>
      </c>
      <c r="J53" s="7">
        <v>1228</v>
      </c>
      <c r="K53" s="7">
        <f t="shared" si="7"/>
        <v>18821.9244</v>
      </c>
      <c r="L53" s="3"/>
      <c r="M53" s="3"/>
      <c r="N53" s="3"/>
      <c r="O53" s="3"/>
      <c r="P53" s="7"/>
      <c r="Q53" s="7"/>
      <c r="R53" s="3"/>
      <c r="S53" s="3"/>
      <c r="T53" s="3"/>
      <c r="U53" s="44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 t="s">
        <v>115</v>
      </c>
      <c r="I54" s="3">
        <v>21.2163</v>
      </c>
      <c r="J54" s="7">
        <v>980</v>
      </c>
      <c r="K54" s="7">
        <f t="shared" si="7"/>
        <v>20791.974000000002</v>
      </c>
      <c r="L54" s="3"/>
      <c r="M54" s="3"/>
      <c r="N54" s="3"/>
      <c r="O54" s="3"/>
      <c r="P54" s="7"/>
      <c r="Q54" s="7"/>
      <c r="R54" s="3"/>
      <c r="S54" s="3"/>
      <c r="T54" s="3"/>
      <c r="U54" s="44"/>
      <c r="V54" s="7"/>
      <c r="W54" s="7"/>
      <c r="X54" s="7"/>
      <c r="Y54" s="7"/>
      <c r="Z54" s="12"/>
      <c r="AA54" s="12"/>
      <c r="AB54" s="12"/>
    </row>
    <row r="55" spans="1:28" s="4" customFormat="1" x14ac:dyDescent="0.25">
      <c r="A55" s="3"/>
      <c r="B55" s="3"/>
      <c r="C55" s="3"/>
      <c r="D55" s="3"/>
      <c r="E55" s="12"/>
      <c r="F55" s="12"/>
      <c r="G55" s="3"/>
      <c r="H55" s="3" t="s">
        <v>274</v>
      </c>
      <c r="I55" s="3">
        <v>9.3797999999999995</v>
      </c>
      <c r="J55" s="7">
        <v>980</v>
      </c>
      <c r="K55" s="7">
        <f t="shared" si="7"/>
        <v>9192.2039999999997</v>
      </c>
      <c r="L55" s="3"/>
      <c r="M55" s="3"/>
      <c r="N55" s="3"/>
      <c r="O55" s="3"/>
      <c r="P55" s="7"/>
      <c r="Q55" s="7"/>
      <c r="R55" s="3"/>
      <c r="S55" s="3"/>
      <c r="T55" s="3"/>
      <c r="U55" s="44"/>
      <c r="V55" s="7"/>
      <c r="W55" s="7"/>
      <c r="X55" s="7"/>
      <c r="Y55" s="7"/>
      <c r="Z55" s="12"/>
      <c r="AA55" s="12"/>
      <c r="AB55" s="12"/>
    </row>
    <row r="56" spans="1:28" s="4" customFormat="1" x14ac:dyDescent="0.25">
      <c r="A56" s="3"/>
      <c r="B56" s="3"/>
      <c r="C56" s="3"/>
      <c r="D56" s="3"/>
      <c r="E56" s="12"/>
      <c r="F56" s="12"/>
      <c r="G56" s="3"/>
      <c r="H56" s="3"/>
      <c r="I56" s="3">
        <f>SUM(I50:I55)</f>
        <v>132.3879</v>
      </c>
      <c r="J56" s="7"/>
      <c r="K56" s="7">
        <f>SUM(K50:K55)</f>
        <v>150047.4615</v>
      </c>
      <c r="L56" s="3"/>
      <c r="M56" s="3"/>
      <c r="N56" s="3"/>
      <c r="O56" s="3"/>
      <c r="P56" s="7"/>
      <c r="Q56" s="7"/>
      <c r="R56" s="3"/>
      <c r="S56" s="3"/>
      <c r="T56" s="3"/>
      <c r="U56" s="44">
        <f>SUM(U50:U52)</f>
        <v>7.4921000000000006</v>
      </c>
      <c r="V56" s="7"/>
      <c r="W56" s="7">
        <f>SUM(W50:W52)</f>
        <v>726.50893699999995</v>
      </c>
      <c r="X56" s="7"/>
      <c r="Y56" s="7">
        <f>K56+W56</f>
        <v>150773.97043700001</v>
      </c>
      <c r="Z56" s="12">
        <v>150800</v>
      </c>
      <c r="AA56" s="12">
        <v>151100</v>
      </c>
      <c r="AB56" s="12">
        <f>Z56-AA56</f>
        <v>-300</v>
      </c>
    </row>
    <row r="57" spans="1:28" x14ac:dyDescent="0.25">
      <c r="A57" s="29"/>
      <c r="B57" s="29"/>
      <c r="C57" s="29"/>
      <c r="D57" s="29"/>
      <c r="E57" s="33"/>
      <c r="F57" s="33"/>
      <c r="G57" s="29"/>
      <c r="H57" s="29"/>
      <c r="I57" s="29"/>
      <c r="J57" s="19"/>
      <c r="K57" s="19"/>
      <c r="L57" s="29"/>
      <c r="M57" s="29"/>
      <c r="N57" s="29"/>
      <c r="O57" s="29"/>
      <c r="P57" s="19"/>
      <c r="Q57" s="19"/>
      <c r="R57" s="29"/>
      <c r="S57" s="29"/>
      <c r="T57" s="29"/>
      <c r="U57" s="45"/>
      <c r="V57" s="19"/>
      <c r="W57" s="19"/>
      <c r="X57" s="19"/>
      <c r="Y57" s="19"/>
      <c r="Z57" s="33"/>
      <c r="AA57" s="33"/>
      <c r="AB57" s="33"/>
    </row>
    <row r="58" spans="1:28" x14ac:dyDescent="0.25">
      <c r="A58" s="3" t="s">
        <v>36</v>
      </c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44"/>
      <c r="V58" s="7"/>
      <c r="W58" s="7"/>
      <c r="X58" s="7"/>
      <c r="Y58" s="7"/>
      <c r="Z58" s="12"/>
      <c r="AA58" s="12"/>
      <c r="AB58" s="12"/>
    </row>
    <row r="59" spans="1:28" x14ac:dyDescent="0.25">
      <c r="A59" s="3" t="s">
        <v>19</v>
      </c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44"/>
      <c r="V59" s="7"/>
      <c r="W59" s="7"/>
      <c r="X59" s="7"/>
      <c r="Y59" s="7"/>
      <c r="Z59" s="12"/>
      <c r="AA59" s="12"/>
      <c r="AB59" s="12">
        <f>SUM(AB11:AB56)</f>
        <v>17500</v>
      </c>
    </row>
    <row r="60" spans="1:28" x14ac:dyDescent="0.25">
      <c r="A60" s="3" t="s">
        <v>20</v>
      </c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44"/>
      <c r="V60" s="7"/>
      <c r="W60" s="7"/>
      <c r="X60" s="7"/>
      <c r="Y60" s="7"/>
      <c r="Z60" s="12"/>
      <c r="AA60" s="12"/>
      <c r="AB60" s="12">
        <f>AB59/2</f>
        <v>8750</v>
      </c>
    </row>
    <row r="61" spans="1:28" x14ac:dyDescent="0.25">
      <c r="A61" s="3" t="s">
        <v>21</v>
      </c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44"/>
      <c r="V61" s="7"/>
      <c r="W61" s="7"/>
      <c r="X61" s="7"/>
      <c r="Y61" s="7"/>
      <c r="Z61" s="12"/>
      <c r="AA61" s="12"/>
      <c r="AB61" s="12">
        <f>AB60*0.1</f>
        <v>875</v>
      </c>
    </row>
    <row r="62" spans="1:28" x14ac:dyDescent="0.25">
      <c r="A62" s="3" t="s">
        <v>22</v>
      </c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44"/>
      <c r="V62" s="7"/>
      <c r="W62" s="7"/>
      <c r="X62" s="7"/>
      <c r="Y62" s="7"/>
      <c r="Z62" s="12"/>
      <c r="AA62" s="12"/>
      <c r="AB62" s="12">
        <f>AB61*0.23157</f>
        <v>202.62375</v>
      </c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44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44"/>
      <c r="V64" s="7"/>
      <c r="W64" s="7"/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44"/>
      <c r="V65" s="7"/>
      <c r="W65" s="7"/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44"/>
      <c r="V66" s="7"/>
      <c r="W66" s="7"/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44"/>
      <c r="V67" s="7"/>
      <c r="W67" s="7"/>
      <c r="X67" s="7"/>
      <c r="Y67" s="7"/>
      <c r="Z67" s="12"/>
      <c r="AA67" s="12"/>
      <c r="AB67" s="12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44"/>
      <c r="V68" s="7"/>
      <c r="W68" s="7"/>
      <c r="X68" s="7"/>
      <c r="Y68" s="7"/>
      <c r="Z68" s="12"/>
      <c r="AA68" s="12"/>
      <c r="AB68" s="12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44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44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44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44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44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44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44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44"/>
      <c r="V76" s="7"/>
      <c r="W76" s="7"/>
      <c r="X76" s="7"/>
      <c r="Y76" s="7"/>
      <c r="Z76" s="12"/>
      <c r="AA76" s="12"/>
      <c r="AB76" s="12"/>
      <c r="AC76" s="4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44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44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44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44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44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44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44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44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44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44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44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44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44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44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44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44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44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44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44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44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44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44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44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44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44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44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44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44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44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44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44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44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44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44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44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44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44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44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44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44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44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44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44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44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44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44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44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44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44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44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44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44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44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44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44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44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44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44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44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44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44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44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44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44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44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44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44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44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44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44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44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44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44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44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44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44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44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44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44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44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44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44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44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44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44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44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44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44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44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44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44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44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44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44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44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44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44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44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44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44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44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44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44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44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44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44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44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44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44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44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44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44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44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44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44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44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44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44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44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44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44"/>
      <c r="V197" s="7"/>
      <c r="W197" s="7"/>
      <c r="X197" s="7"/>
      <c r="Y197" s="7"/>
      <c r="Z197" s="12"/>
      <c r="AA197" s="12"/>
      <c r="AB197" s="12"/>
    </row>
    <row r="198" spans="1:28" x14ac:dyDescent="0.25">
      <c r="A198" s="1"/>
      <c r="B198" s="1"/>
      <c r="C198" s="1"/>
      <c r="D198" s="1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44"/>
      <c r="V198" s="7"/>
      <c r="W198" s="7"/>
      <c r="X198" s="7"/>
      <c r="Y198" s="7"/>
      <c r="Z198" s="12"/>
      <c r="AA198" s="12"/>
      <c r="AB198" s="11"/>
    </row>
    <row r="199" spans="1:28" x14ac:dyDescent="0.25">
      <c r="A199" s="1"/>
      <c r="B199" s="1"/>
      <c r="C199" s="1"/>
      <c r="D199" s="1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44"/>
      <c r="V199" s="7"/>
      <c r="W199" s="7"/>
      <c r="X199" s="7"/>
      <c r="Y199" s="7"/>
      <c r="Z199" s="12"/>
      <c r="AA199" s="12"/>
      <c r="AB199" s="11"/>
    </row>
    <row r="200" spans="1:28" x14ac:dyDescent="0.25">
      <c r="A200" s="1"/>
      <c r="B200" s="1"/>
      <c r="C200" s="1"/>
      <c r="D200" s="1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44"/>
      <c r="V200" s="7"/>
      <c r="W200" s="7"/>
      <c r="X200" s="7"/>
      <c r="Y200" s="7"/>
      <c r="Z200" s="12"/>
      <c r="AA200" s="12"/>
      <c r="AB200" s="11"/>
    </row>
    <row r="201" spans="1:28" x14ac:dyDescent="0.25">
      <c r="A201" s="1"/>
      <c r="B201" s="1"/>
      <c r="C201" s="1"/>
      <c r="D201" s="1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44"/>
      <c r="V201" s="7"/>
      <c r="W201" s="7"/>
      <c r="X201" s="7"/>
      <c r="Y201" s="7"/>
      <c r="Z201" s="12"/>
      <c r="AA201" s="12"/>
      <c r="AB201" s="11"/>
    </row>
    <row r="202" spans="1:28" x14ac:dyDescent="0.25">
      <c r="A202" s="1"/>
      <c r="B202" s="1"/>
      <c r="C202" s="1"/>
      <c r="D202" s="1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44"/>
      <c r="V202" s="7"/>
      <c r="W202" s="7"/>
      <c r="X202" s="7"/>
      <c r="Y202" s="7"/>
      <c r="Z202" s="12"/>
      <c r="AA202" s="12"/>
      <c r="AB202" s="11"/>
    </row>
    <row r="203" spans="1:28" x14ac:dyDescent="0.25">
      <c r="A203" s="1"/>
      <c r="B203" s="1"/>
      <c r="C203" s="1"/>
      <c r="D203" s="1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44"/>
      <c r="V203" s="7"/>
      <c r="W203" s="7"/>
      <c r="X203" s="7"/>
      <c r="Y203" s="7"/>
      <c r="Z203" s="12"/>
      <c r="AA203" s="12"/>
      <c r="AB203" s="11"/>
    </row>
    <row r="204" spans="1:28" x14ac:dyDescent="0.25">
      <c r="A204" s="1"/>
      <c r="B204" s="1"/>
      <c r="C204" s="1"/>
      <c r="D204" s="1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44"/>
      <c r="V204" s="7"/>
      <c r="W204" s="7"/>
      <c r="X204" s="7"/>
      <c r="Y204" s="7"/>
      <c r="Z204" s="12"/>
      <c r="AA204" s="12"/>
      <c r="AB204" s="11"/>
    </row>
    <row r="205" spans="1:28" x14ac:dyDescent="0.25">
      <c r="A205" s="1"/>
      <c r="B205" s="1"/>
      <c r="C205" s="1"/>
      <c r="D205" s="1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44"/>
      <c r="V205" s="7"/>
      <c r="W205" s="7"/>
      <c r="X205" s="7"/>
      <c r="Y205" s="7"/>
      <c r="Z205" s="12"/>
      <c r="AA205" s="12"/>
      <c r="AB205" s="11"/>
    </row>
    <row r="206" spans="1:28" x14ac:dyDescent="0.25">
      <c r="A206" s="1"/>
      <c r="B206" s="1"/>
      <c r="C206" s="1"/>
      <c r="D206" s="1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44"/>
      <c r="V206" s="7"/>
      <c r="W206" s="7"/>
      <c r="X206" s="7"/>
      <c r="Y206" s="7"/>
      <c r="Z206" s="12"/>
      <c r="AA206" s="12"/>
      <c r="AB206" s="11"/>
    </row>
    <row r="207" spans="1:28" x14ac:dyDescent="0.25">
      <c r="A207" s="1"/>
      <c r="B207" s="1"/>
      <c r="C207" s="1"/>
      <c r="D207" s="1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44"/>
      <c r="V207" s="7"/>
      <c r="W207" s="7"/>
      <c r="X207" s="7"/>
      <c r="Y207" s="7"/>
      <c r="Z207" s="12"/>
      <c r="AA207" s="12"/>
      <c r="AB207" s="11"/>
    </row>
    <row r="208" spans="1:28" x14ac:dyDescent="0.25">
      <c r="A208" s="1"/>
      <c r="B208" s="1"/>
      <c r="C208" s="1"/>
      <c r="D208" s="1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44"/>
      <c r="V208" s="7"/>
      <c r="W208" s="7"/>
      <c r="X208" s="7"/>
      <c r="Y208" s="7"/>
      <c r="Z208" s="12"/>
      <c r="AA208" s="12"/>
      <c r="AB208" s="11"/>
    </row>
    <row r="209" spans="1:28" x14ac:dyDescent="0.25">
      <c r="A209" s="1"/>
      <c r="B209" s="1"/>
      <c r="C209" s="1"/>
      <c r="D209" s="1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44"/>
      <c r="V209" s="7"/>
      <c r="W209" s="7"/>
      <c r="X209" s="7"/>
      <c r="Y209" s="7"/>
      <c r="Z209" s="12"/>
      <c r="AA209" s="12"/>
      <c r="AB209" s="11"/>
    </row>
    <row r="210" spans="1:28" x14ac:dyDescent="0.25">
      <c r="A210" s="1"/>
      <c r="B210" s="1"/>
      <c r="C210" s="1"/>
      <c r="D210" s="1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44"/>
      <c r="V210" s="7"/>
      <c r="W210" s="7"/>
      <c r="X210" s="7"/>
      <c r="Y210" s="7"/>
      <c r="Z210" s="12"/>
      <c r="AA210" s="12"/>
      <c r="AB210" s="11"/>
    </row>
    <row r="211" spans="1:28" x14ac:dyDescent="0.25">
      <c r="A211" s="1"/>
      <c r="B211" s="1"/>
      <c r="C211" s="1"/>
      <c r="D211" s="1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44"/>
      <c r="V211" s="7"/>
      <c r="W211" s="7"/>
      <c r="X211" s="7"/>
      <c r="Y211" s="7"/>
      <c r="Z211" s="12"/>
      <c r="AA211" s="12"/>
      <c r="AB211" s="11"/>
    </row>
    <row r="212" spans="1:28" x14ac:dyDescent="0.25">
      <c r="A212" s="1"/>
      <c r="B212" s="1"/>
      <c r="C212" s="1"/>
      <c r="D212" s="1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44"/>
      <c r="V212" s="7"/>
      <c r="W212" s="7"/>
      <c r="X212" s="7"/>
      <c r="Y212" s="7"/>
      <c r="Z212" s="12"/>
      <c r="AA212" s="12"/>
      <c r="AB212" s="11"/>
    </row>
    <row r="213" spans="1:28" x14ac:dyDescent="0.25">
      <c r="A213" s="1"/>
      <c r="B213" s="1"/>
      <c r="C213" s="1"/>
      <c r="D213" s="1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44"/>
      <c r="V213" s="7"/>
      <c r="W213" s="7"/>
      <c r="X213" s="7"/>
      <c r="Y213" s="7"/>
      <c r="Z213" s="12"/>
      <c r="AA213" s="12"/>
      <c r="AB213" s="11"/>
    </row>
    <row r="214" spans="1:28" x14ac:dyDescent="0.25">
      <c r="A214" s="1"/>
      <c r="B214" s="1"/>
      <c r="C214" s="1"/>
      <c r="D214" s="1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44"/>
      <c r="V214" s="7"/>
      <c r="W214" s="7"/>
      <c r="X214" s="7"/>
      <c r="Y214" s="7"/>
      <c r="Z214" s="12"/>
      <c r="AA214" s="12"/>
      <c r="AB214" s="11"/>
    </row>
    <row r="215" spans="1:28" x14ac:dyDescent="0.25">
      <c r="A215" s="1"/>
      <c r="B215" s="1"/>
      <c r="C215" s="1"/>
      <c r="D215" s="1"/>
      <c r="E215" s="12"/>
      <c r="F215" s="12"/>
      <c r="G215" s="3"/>
      <c r="H215" s="3"/>
      <c r="I215" s="3"/>
      <c r="J215" s="7"/>
      <c r="K215" s="7"/>
      <c r="L215" s="3"/>
      <c r="M215" s="3"/>
      <c r="N215" s="3"/>
      <c r="O215" s="3"/>
      <c r="P215" s="7"/>
      <c r="Q215" s="7"/>
      <c r="R215" s="3"/>
      <c r="S215" s="3"/>
      <c r="T215" s="3"/>
      <c r="U215" s="44"/>
      <c r="V215" s="7"/>
      <c r="W215" s="7"/>
      <c r="X215" s="7"/>
      <c r="Y215" s="7"/>
      <c r="Z215" s="12"/>
      <c r="AA215" s="12"/>
      <c r="AB215" s="11"/>
    </row>
    <row r="216" spans="1:28" x14ac:dyDescent="0.25">
      <c r="A216" s="1"/>
      <c r="B216" s="1"/>
      <c r="C216" s="1"/>
      <c r="D216" s="1"/>
      <c r="E216" s="12"/>
      <c r="F216" s="12"/>
      <c r="G216" s="3"/>
      <c r="H216" s="3"/>
      <c r="I216" s="3"/>
      <c r="J216" s="7"/>
      <c r="K216" s="7"/>
      <c r="L216" s="3"/>
      <c r="M216" s="3"/>
      <c r="N216" s="3"/>
      <c r="O216" s="3"/>
      <c r="P216" s="7"/>
      <c r="Q216" s="7"/>
      <c r="R216" s="3"/>
      <c r="S216" s="3"/>
      <c r="T216" s="3"/>
      <c r="U216" s="44"/>
      <c r="V216" s="7"/>
      <c r="W216" s="7"/>
      <c r="X216" s="7"/>
      <c r="Y216" s="7"/>
      <c r="Z216" s="12"/>
      <c r="AA216" s="12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46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46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46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46"/>
      <c r="V220" s="5"/>
      <c r="W220" s="5"/>
      <c r="X220" s="7"/>
      <c r="Y220" s="5"/>
      <c r="Z220" s="11"/>
      <c r="AA220" s="11"/>
      <c r="AB220" s="11"/>
    </row>
    <row r="221" spans="1:28" x14ac:dyDescent="0.25">
      <c r="A221" s="1"/>
      <c r="B221" s="1"/>
      <c r="C221" s="1"/>
      <c r="D221" s="1"/>
      <c r="E221" s="11"/>
      <c r="F221" s="11"/>
      <c r="G221" s="1"/>
      <c r="H221" s="1"/>
      <c r="I221" s="1"/>
      <c r="J221" s="5"/>
      <c r="K221" s="5"/>
      <c r="L221" s="3"/>
      <c r="M221" s="1"/>
      <c r="N221" s="1"/>
      <c r="O221" s="1"/>
      <c r="P221" s="5"/>
      <c r="Q221" s="5"/>
      <c r="R221" s="3"/>
      <c r="S221" s="1"/>
      <c r="T221" s="1"/>
      <c r="U221" s="46"/>
      <c r="V221" s="5"/>
      <c r="W221" s="5"/>
      <c r="X221" s="7"/>
      <c r="Y221" s="5"/>
      <c r="Z221" s="11"/>
      <c r="AA221" s="11"/>
      <c r="AB221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D3092-FE7D-43A2-AA3E-55BAAB23AA15}">
  <dimension ref="A1:AC167"/>
  <sheetViews>
    <sheetView workbookViewId="0">
      <selection activeCell="C22" sqref="C22"/>
    </sheetView>
  </sheetViews>
  <sheetFormatPr defaultRowHeight="15" x14ac:dyDescent="0.25"/>
  <cols>
    <col min="1" max="1" width="20.28515625" customWidth="1"/>
    <col min="2" max="2" width="19.140625" customWidth="1"/>
    <col min="3" max="3" width="13.85546875" customWidth="1"/>
    <col min="5" max="5" width="10.140625" style="9" bestFit="1" customWidth="1"/>
    <col min="6" max="6" width="4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85546875" style="8" customWidth="1"/>
    <col min="18" max="18" width="3.42578125" style="4" customWidth="1"/>
    <col min="19" max="19" width="12.7109375" customWidth="1"/>
    <col min="21" max="21" width="11.140625" bestFit="1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153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154</v>
      </c>
      <c r="B3" s="3" t="s">
        <v>155</v>
      </c>
      <c r="C3" s="3" t="s">
        <v>156</v>
      </c>
      <c r="D3" s="3">
        <v>165.92</v>
      </c>
      <c r="E3" s="12">
        <v>180900</v>
      </c>
      <c r="F3" s="12"/>
      <c r="G3" s="3">
        <v>160.44409999999999</v>
      </c>
      <c r="H3" s="3" t="s">
        <v>157</v>
      </c>
      <c r="I3" s="3">
        <v>15.711600000000001</v>
      </c>
      <c r="J3" s="7">
        <v>925</v>
      </c>
      <c r="K3" s="7">
        <f>I3*J3</f>
        <v>14533.230000000001</v>
      </c>
      <c r="L3" s="3"/>
      <c r="M3" s="3"/>
      <c r="N3" s="3"/>
      <c r="O3" s="3"/>
      <c r="P3" s="7"/>
      <c r="Q3" s="7"/>
      <c r="R3" s="3"/>
      <c r="S3" s="3">
        <v>5.4759000000000002</v>
      </c>
      <c r="T3" s="3" t="s">
        <v>157</v>
      </c>
      <c r="U3" s="14">
        <v>0.6784</v>
      </c>
      <c r="V3" s="7">
        <v>96.97</v>
      </c>
      <c r="W3" s="7">
        <f>U3*V3</f>
        <v>65.784447999999998</v>
      </c>
      <c r="X3" s="7"/>
      <c r="Y3" s="7"/>
      <c r="Z3" s="12"/>
      <c r="AA3" s="12"/>
      <c r="AB3" s="12"/>
    </row>
    <row r="4" spans="1:29" x14ac:dyDescent="0.25">
      <c r="A4" s="3"/>
      <c r="B4" s="3" t="s">
        <v>158</v>
      </c>
      <c r="C4" s="3"/>
      <c r="D4" s="3"/>
      <c r="E4" s="12"/>
      <c r="F4" s="12"/>
      <c r="G4" s="3"/>
      <c r="H4" s="3" t="s">
        <v>18</v>
      </c>
      <c r="I4" s="3">
        <v>29.307600000000001</v>
      </c>
      <c r="J4" s="7">
        <v>1201</v>
      </c>
      <c r="K4" s="7">
        <f t="shared" ref="K4:K10" si="0">I4*J4</f>
        <v>35198.427600000003</v>
      </c>
      <c r="L4" s="3"/>
      <c r="M4" s="3"/>
      <c r="N4" s="3"/>
      <c r="O4" s="3"/>
      <c r="P4" s="7"/>
      <c r="Q4" s="7"/>
      <c r="R4" s="3"/>
      <c r="S4" s="3"/>
      <c r="T4" s="3" t="s">
        <v>18</v>
      </c>
      <c r="U4" s="14">
        <v>1.4950000000000001</v>
      </c>
      <c r="V4" s="7">
        <v>96.97</v>
      </c>
      <c r="W4" s="7">
        <f t="shared" ref="W4:W6" si="1">U4*V4</f>
        <v>144.97015000000002</v>
      </c>
      <c r="X4" s="7"/>
      <c r="Y4" s="7"/>
      <c r="Z4" s="12"/>
      <c r="AA4" s="12"/>
      <c r="AB4" s="12"/>
    </row>
    <row r="5" spans="1:29" x14ac:dyDescent="0.25">
      <c r="A5" s="3"/>
      <c r="B5" s="3" t="s">
        <v>159</v>
      </c>
      <c r="C5" s="3"/>
      <c r="D5" s="3"/>
      <c r="E5" s="12"/>
      <c r="F5" s="12"/>
      <c r="G5" s="3"/>
      <c r="H5" s="3" t="s">
        <v>160</v>
      </c>
      <c r="I5" s="3">
        <v>7.2732000000000001</v>
      </c>
      <c r="J5" s="7">
        <v>1104</v>
      </c>
      <c r="K5" s="7">
        <f t="shared" si="0"/>
        <v>8029.6127999999999</v>
      </c>
      <c r="L5" s="3"/>
      <c r="M5" s="3"/>
      <c r="N5" s="3"/>
      <c r="O5" s="3"/>
      <c r="P5" s="7"/>
      <c r="Q5" s="7"/>
      <c r="R5" s="3"/>
      <c r="S5" s="3"/>
      <c r="T5" s="3" t="s">
        <v>161</v>
      </c>
      <c r="U5" s="14">
        <v>1.6943999999999999</v>
      </c>
      <c r="V5" s="7">
        <v>96.97</v>
      </c>
      <c r="W5" s="7">
        <f t="shared" si="1"/>
        <v>164.30596799999998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162</v>
      </c>
      <c r="I6" s="3">
        <v>1.7253000000000001</v>
      </c>
      <c r="J6" s="7">
        <v>1049</v>
      </c>
      <c r="K6" s="7">
        <f t="shared" si="0"/>
        <v>1809.8397</v>
      </c>
      <c r="L6" s="3"/>
      <c r="M6" s="3"/>
      <c r="N6" s="3"/>
      <c r="O6" s="3"/>
      <c r="P6" s="7"/>
      <c r="Q6" s="7"/>
      <c r="R6" s="3"/>
      <c r="S6" s="3"/>
      <c r="T6" s="3" t="s">
        <v>16</v>
      </c>
      <c r="U6" s="3">
        <v>1.6081000000000001</v>
      </c>
      <c r="V6" s="7">
        <v>96.97</v>
      </c>
      <c r="W6" s="7">
        <f t="shared" si="1"/>
        <v>155.93745699999999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161</v>
      </c>
      <c r="I7" s="3">
        <v>67.709599999999995</v>
      </c>
      <c r="J7" s="7">
        <v>1228</v>
      </c>
      <c r="K7" s="7">
        <f t="shared" si="0"/>
        <v>83147.388800000001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16</v>
      </c>
      <c r="I8" s="3">
        <v>27.0883</v>
      </c>
      <c r="J8" s="7">
        <v>1118</v>
      </c>
      <c r="K8" s="7">
        <f t="shared" si="0"/>
        <v>30284.719400000002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17</v>
      </c>
      <c r="I9" s="3">
        <v>9.6084999999999994</v>
      </c>
      <c r="J9" s="7">
        <v>842</v>
      </c>
      <c r="K9" s="7">
        <f t="shared" si="0"/>
        <v>8090.3569999999991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63</v>
      </c>
      <c r="I10" s="3">
        <v>2.02</v>
      </c>
      <c r="J10" s="7">
        <v>386</v>
      </c>
      <c r="K10" s="7">
        <f t="shared" si="0"/>
        <v>779.72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/>
      <c r="I11" s="3">
        <f>SUM(I3:I10)</f>
        <v>160.44409999999999</v>
      </c>
      <c r="J11" s="7"/>
      <c r="K11" s="7">
        <f>SUM(K3:K10)</f>
        <v>181873.2953</v>
      </c>
      <c r="L11" s="3"/>
      <c r="M11" s="3"/>
      <c r="N11" s="3"/>
      <c r="O11" s="3"/>
      <c r="P11" s="7"/>
      <c r="Q11" s="7"/>
      <c r="R11" s="3"/>
      <c r="S11" s="3"/>
      <c r="T11" s="3"/>
      <c r="U11" s="14">
        <f>SUM(U3:U6)</f>
        <v>5.4759000000000002</v>
      </c>
      <c r="V11" s="7"/>
      <c r="W11" s="7">
        <f>SUM(W3:W6)</f>
        <v>530.99802299999999</v>
      </c>
      <c r="X11" s="7"/>
      <c r="Y11" s="7">
        <f>K11+W11</f>
        <v>182404.29332299999</v>
      </c>
      <c r="Z11" s="12">
        <v>182400</v>
      </c>
      <c r="AA11" s="12">
        <v>180900</v>
      </c>
      <c r="AB11" s="12">
        <f>Z11-AA11</f>
        <v>1500</v>
      </c>
    </row>
    <row r="12" spans="1:29" x14ac:dyDescent="0.25">
      <c r="A12" s="29"/>
      <c r="B12" s="29"/>
      <c r="C12" s="29"/>
      <c r="D12" s="29"/>
      <c r="E12" s="33"/>
      <c r="F12" s="33"/>
      <c r="G12" s="29"/>
      <c r="H12" s="29"/>
      <c r="I12" s="29"/>
      <c r="J12" s="19"/>
      <c r="K12" s="19"/>
      <c r="L12" s="29"/>
      <c r="M12" s="29"/>
      <c r="N12" s="29"/>
      <c r="O12" s="29"/>
      <c r="P12" s="19"/>
      <c r="Q12" s="19"/>
      <c r="R12" s="29"/>
      <c r="S12" s="29"/>
      <c r="T12" s="29"/>
      <c r="U12" s="29"/>
      <c r="V12" s="19"/>
      <c r="W12" s="19"/>
      <c r="X12" s="19"/>
      <c r="Y12" s="19"/>
      <c r="Z12" s="33"/>
      <c r="AA12" s="33"/>
      <c r="AB12" s="33"/>
      <c r="AC12" s="4"/>
    </row>
    <row r="13" spans="1:29" x14ac:dyDescent="0.25">
      <c r="A13" s="3" t="s">
        <v>163</v>
      </c>
      <c r="B13" s="3" t="s">
        <v>164</v>
      </c>
      <c r="C13" s="3" t="s">
        <v>156</v>
      </c>
      <c r="D13" s="3">
        <v>167.67</v>
      </c>
      <c r="E13" s="12">
        <v>93000</v>
      </c>
      <c r="F13" s="12"/>
      <c r="G13" s="3">
        <v>100.8475</v>
      </c>
      <c r="H13" s="3" t="s">
        <v>18</v>
      </c>
      <c r="I13" s="3">
        <v>1.978</v>
      </c>
      <c r="J13" s="7">
        <v>1201</v>
      </c>
      <c r="K13" s="7">
        <f>I13*J13</f>
        <v>2375.578</v>
      </c>
      <c r="L13" s="3"/>
      <c r="M13" s="3">
        <v>59.1098</v>
      </c>
      <c r="N13" s="3" t="s">
        <v>18</v>
      </c>
      <c r="O13" s="3">
        <v>0.1061</v>
      </c>
      <c r="P13" s="7">
        <v>196</v>
      </c>
      <c r="Q13" s="7">
        <f>O13*P13</f>
        <v>20.7956</v>
      </c>
      <c r="R13" s="3"/>
      <c r="S13" s="3">
        <v>7.7126999999999999</v>
      </c>
      <c r="T13" s="3" t="s">
        <v>18</v>
      </c>
      <c r="U13" s="3">
        <v>1.5224</v>
      </c>
      <c r="V13" s="7">
        <v>96.97</v>
      </c>
      <c r="W13" s="7">
        <f>U13*V13</f>
        <v>147.627128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12" t="s">
        <v>106</v>
      </c>
      <c r="I14" s="3">
        <v>7.2446000000000002</v>
      </c>
      <c r="J14" s="7">
        <v>704</v>
      </c>
      <c r="K14" s="7">
        <f t="shared" ref="K14:K22" si="2">I14*J14</f>
        <v>5100.1984000000002</v>
      </c>
      <c r="L14" s="3"/>
      <c r="M14" s="3"/>
      <c r="N14" s="3" t="s">
        <v>161</v>
      </c>
      <c r="O14" s="3">
        <v>1.5517000000000001</v>
      </c>
      <c r="P14" s="7">
        <v>196</v>
      </c>
      <c r="Q14" s="7">
        <f t="shared" ref="Q14:Q18" si="3">O14*P14</f>
        <v>304.13319999999999</v>
      </c>
      <c r="R14" s="3"/>
      <c r="S14" s="3"/>
      <c r="T14" s="3" t="s">
        <v>106</v>
      </c>
      <c r="U14" s="3">
        <v>0.45319999999999999</v>
      </c>
      <c r="V14" s="7">
        <v>96.97</v>
      </c>
      <c r="W14" s="7">
        <f t="shared" ref="W14:W19" si="4">U14*V14</f>
        <v>43.946804</v>
      </c>
      <c r="X14" s="7"/>
      <c r="Y14" s="7"/>
      <c r="Z14" s="12"/>
      <c r="AA14" s="12"/>
      <c r="AB14" s="12"/>
    </row>
    <row r="15" spans="1:29" x14ac:dyDescent="0.25">
      <c r="A15" s="3"/>
      <c r="B15" s="3"/>
      <c r="C15" s="3"/>
      <c r="D15" s="3"/>
      <c r="E15" s="12"/>
      <c r="F15" s="12"/>
      <c r="G15" s="3"/>
      <c r="H15" s="12" t="s">
        <v>161</v>
      </c>
      <c r="I15" s="3">
        <v>33.167099999999998</v>
      </c>
      <c r="J15" s="7">
        <v>1228</v>
      </c>
      <c r="K15" s="7">
        <f t="shared" si="2"/>
        <v>40729.198799999998</v>
      </c>
      <c r="L15" s="3"/>
      <c r="M15" s="3"/>
      <c r="N15" s="3" t="s">
        <v>165</v>
      </c>
      <c r="O15" s="3">
        <v>4.1214000000000004</v>
      </c>
      <c r="P15" s="7">
        <v>196</v>
      </c>
      <c r="Q15" s="7">
        <f t="shared" si="3"/>
        <v>807.79440000000011</v>
      </c>
      <c r="R15" s="3"/>
      <c r="S15" s="3"/>
      <c r="T15" s="3" t="s">
        <v>161</v>
      </c>
      <c r="U15" s="3">
        <v>3.4140999999999999</v>
      </c>
      <c r="V15" s="7">
        <v>96.97</v>
      </c>
      <c r="W15" s="7">
        <f t="shared" si="4"/>
        <v>331.06527699999998</v>
      </c>
      <c r="X15" s="7"/>
      <c r="Y15" s="7"/>
      <c r="Z15" s="12"/>
      <c r="AA15" s="12"/>
      <c r="AB15" s="12"/>
    </row>
    <row r="16" spans="1:29" x14ac:dyDescent="0.25">
      <c r="A16" s="3"/>
      <c r="B16" s="3"/>
      <c r="C16" s="3"/>
      <c r="D16" s="3"/>
      <c r="E16" s="12"/>
      <c r="F16" s="12"/>
      <c r="G16" s="3"/>
      <c r="H16" s="12" t="s">
        <v>16</v>
      </c>
      <c r="I16" s="3">
        <v>2.7711000000000001</v>
      </c>
      <c r="J16" s="7">
        <v>1118</v>
      </c>
      <c r="K16" s="7">
        <f t="shared" si="2"/>
        <v>3098.0898000000002</v>
      </c>
      <c r="L16" s="3"/>
      <c r="M16" s="3"/>
      <c r="N16" s="3" t="s">
        <v>166</v>
      </c>
      <c r="O16" s="3">
        <v>0.18940000000000001</v>
      </c>
      <c r="P16" s="7">
        <v>196</v>
      </c>
      <c r="Q16" s="7">
        <f t="shared" si="3"/>
        <v>37.122399999999999</v>
      </c>
      <c r="R16" s="3"/>
      <c r="S16" s="3"/>
      <c r="T16" s="3" t="s">
        <v>16</v>
      </c>
      <c r="U16" s="3">
        <v>1.147</v>
      </c>
      <c r="V16" s="7">
        <v>96.97</v>
      </c>
      <c r="W16" s="7">
        <f t="shared" si="4"/>
        <v>111.22459000000001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12" t="s">
        <v>115</v>
      </c>
      <c r="I17" s="3">
        <v>4.0399999999999998E-2</v>
      </c>
      <c r="J17" s="7">
        <v>980</v>
      </c>
      <c r="K17" s="7">
        <f t="shared" si="2"/>
        <v>39.591999999999999</v>
      </c>
      <c r="L17" s="3"/>
      <c r="M17" s="3"/>
      <c r="N17" s="3" t="s">
        <v>110</v>
      </c>
      <c r="O17" s="3">
        <v>49.723599999999998</v>
      </c>
      <c r="P17" s="7">
        <v>196</v>
      </c>
      <c r="Q17" s="7">
        <f t="shared" si="3"/>
        <v>9745.8256000000001</v>
      </c>
      <c r="R17" s="3"/>
      <c r="S17" s="3"/>
      <c r="T17" s="3" t="s">
        <v>165</v>
      </c>
      <c r="U17" s="3">
        <v>0.30830000000000002</v>
      </c>
      <c r="V17" s="7">
        <v>96.97</v>
      </c>
      <c r="W17" s="7">
        <f t="shared" si="4"/>
        <v>29.895851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12" t="s">
        <v>165</v>
      </c>
      <c r="I18" s="3">
        <v>36.296799999999998</v>
      </c>
      <c r="J18" s="7">
        <v>621</v>
      </c>
      <c r="K18" s="7">
        <f t="shared" si="2"/>
        <v>22540.3128</v>
      </c>
      <c r="L18" s="3"/>
      <c r="M18" s="3"/>
      <c r="N18" s="3" t="s">
        <v>112</v>
      </c>
      <c r="O18" s="3">
        <v>3.4176000000000002</v>
      </c>
      <c r="P18" s="7">
        <v>196</v>
      </c>
      <c r="Q18" s="7">
        <f t="shared" si="3"/>
        <v>669.84960000000001</v>
      </c>
      <c r="R18" s="3"/>
      <c r="S18" s="3"/>
      <c r="T18" s="3" t="s">
        <v>109</v>
      </c>
      <c r="U18" s="3">
        <v>0.3322</v>
      </c>
      <c r="V18" s="7">
        <v>96.97</v>
      </c>
      <c r="W18" s="7">
        <f t="shared" si="4"/>
        <v>32.213433999999999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12" t="s">
        <v>45</v>
      </c>
      <c r="I19" s="3">
        <v>0.1129</v>
      </c>
      <c r="J19" s="7">
        <v>524</v>
      </c>
      <c r="K19" s="7">
        <f t="shared" si="2"/>
        <v>59.159599999999998</v>
      </c>
      <c r="L19" s="3"/>
      <c r="M19" s="3"/>
      <c r="N19" s="3"/>
      <c r="O19" s="3"/>
      <c r="P19" s="7"/>
      <c r="Q19" s="7"/>
      <c r="R19" s="3"/>
      <c r="S19" s="3"/>
      <c r="T19" s="3" t="s">
        <v>112</v>
      </c>
      <c r="U19" s="3">
        <v>0.53549999999999998</v>
      </c>
      <c r="V19" s="7">
        <v>96.97</v>
      </c>
      <c r="W19" s="7">
        <f t="shared" si="4"/>
        <v>51.927434999999996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12" t="s">
        <v>166</v>
      </c>
      <c r="I20" s="3">
        <v>6.0600000000000001E-2</v>
      </c>
      <c r="J20" s="7">
        <v>331</v>
      </c>
      <c r="K20" s="7">
        <f t="shared" si="2"/>
        <v>20.058600000000002</v>
      </c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12" t="s">
        <v>109</v>
      </c>
      <c r="I21" s="3">
        <v>2.0110999999999999</v>
      </c>
      <c r="J21" s="7">
        <v>649</v>
      </c>
      <c r="K21" s="7">
        <f t="shared" si="2"/>
        <v>1305.2039</v>
      </c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12" t="s">
        <v>112</v>
      </c>
      <c r="I22" s="3">
        <v>17.164899999999999</v>
      </c>
      <c r="J22" s="7">
        <v>580</v>
      </c>
      <c r="K22" s="7">
        <f t="shared" si="2"/>
        <v>9955.6419999999998</v>
      </c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>
        <f>SUM(I13:I22)</f>
        <v>100.84749999999998</v>
      </c>
      <c r="J23" s="7"/>
      <c r="K23" s="7">
        <f>SUM(K13:K22)</f>
        <v>85223.03389999998</v>
      </c>
      <c r="L23" s="3"/>
      <c r="M23" s="3"/>
      <c r="N23" s="3"/>
      <c r="O23" s="3">
        <f>SUM(O13:O18)</f>
        <v>59.1098</v>
      </c>
      <c r="P23" s="7"/>
      <c r="Q23" s="7">
        <f>SUM(Q13:Q18)</f>
        <v>11585.5208</v>
      </c>
      <c r="R23" s="3"/>
      <c r="S23" s="3"/>
      <c r="T23" s="3"/>
      <c r="U23" s="3">
        <f>SUM(U13:U19)</f>
        <v>7.7126999999999999</v>
      </c>
      <c r="V23" s="7"/>
      <c r="W23" s="7">
        <f>SUM(W13:W19)</f>
        <v>747.90051899999992</v>
      </c>
      <c r="X23" s="7"/>
      <c r="Y23" s="7">
        <f>K23+Q23+W23</f>
        <v>97556.455218999981</v>
      </c>
      <c r="Z23" s="12">
        <v>97600</v>
      </c>
      <c r="AA23" s="12">
        <v>93000</v>
      </c>
      <c r="AB23" s="12">
        <f>Z23-AA23</f>
        <v>4600</v>
      </c>
    </row>
    <row r="24" spans="1:28" x14ac:dyDescent="0.25">
      <c r="A24" s="29"/>
      <c r="B24" s="29"/>
      <c r="C24" s="29"/>
      <c r="D24" s="29"/>
      <c r="E24" s="33"/>
      <c r="F24" s="33"/>
      <c r="G24" s="29"/>
      <c r="H24" s="29"/>
      <c r="I24" s="29"/>
      <c r="J24" s="19"/>
      <c r="K24" s="19"/>
      <c r="L24" s="29"/>
      <c r="M24" s="29"/>
      <c r="N24" s="29"/>
      <c r="O24" s="29"/>
      <c r="P24" s="19"/>
      <c r="Q24" s="19"/>
      <c r="R24" s="29"/>
      <c r="S24" s="29"/>
      <c r="T24" s="29"/>
      <c r="U24" s="29"/>
      <c r="V24" s="19"/>
      <c r="W24" s="19"/>
      <c r="X24" s="19"/>
      <c r="Y24" s="19"/>
      <c r="Z24" s="33"/>
      <c r="AA24" s="33"/>
      <c r="AB24" s="33"/>
    </row>
    <row r="25" spans="1:28" x14ac:dyDescent="0.25">
      <c r="A25" s="3" t="s">
        <v>167</v>
      </c>
      <c r="B25" s="3" t="s">
        <v>168</v>
      </c>
      <c r="C25" s="3" t="s">
        <v>169</v>
      </c>
      <c r="D25" s="3">
        <v>66.89</v>
      </c>
      <c r="E25" s="12">
        <v>37100</v>
      </c>
      <c r="F25" s="12"/>
      <c r="G25" s="3">
        <v>38.566099999999999</v>
      </c>
      <c r="H25" s="3" t="s">
        <v>170</v>
      </c>
      <c r="I25" s="3">
        <v>0.7399</v>
      </c>
      <c r="J25" s="7">
        <v>580</v>
      </c>
      <c r="K25" s="7">
        <f>I25*J25</f>
        <v>429.142</v>
      </c>
      <c r="L25" s="3"/>
      <c r="M25" s="3"/>
      <c r="N25" s="3"/>
      <c r="O25" s="3"/>
      <c r="P25" s="7"/>
      <c r="Q25" s="7"/>
      <c r="R25" s="3"/>
      <c r="S25" s="3">
        <v>28.323899999999998</v>
      </c>
      <c r="T25" s="3" t="s">
        <v>170</v>
      </c>
      <c r="U25" s="3">
        <v>0.99609999999999999</v>
      </c>
      <c r="V25" s="7">
        <v>96.97</v>
      </c>
      <c r="W25" s="7">
        <f>U25*V25</f>
        <v>96.591816999999992</v>
      </c>
      <c r="X25" s="7"/>
      <c r="Y25" s="7"/>
      <c r="Z25" s="12"/>
      <c r="AA25" s="12"/>
      <c r="AB25" s="12"/>
    </row>
    <row r="26" spans="1:28" x14ac:dyDescent="0.25">
      <c r="A26" s="3"/>
      <c r="B26" s="3" t="s">
        <v>171</v>
      </c>
      <c r="C26" s="3"/>
      <c r="D26" s="3"/>
      <c r="E26" s="12"/>
      <c r="F26" s="12"/>
      <c r="G26" s="3"/>
      <c r="H26" s="3" t="s">
        <v>160</v>
      </c>
      <c r="I26" s="3">
        <v>7.0418000000000003</v>
      </c>
      <c r="J26" s="7">
        <v>1104</v>
      </c>
      <c r="K26" s="7">
        <f t="shared" ref="K26:K28" si="5">I26*J26</f>
        <v>7774.1472000000003</v>
      </c>
      <c r="L26" s="3"/>
      <c r="M26" s="3"/>
      <c r="N26" s="3"/>
      <c r="O26" s="3"/>
      <c r="P26" s="7"/>
      <c r="Q26" s="7"/>
      <c r="R26" s="3"/>
      <c r="S26" s="3"/>
      <c r="T26" s="3" t="s">
        <v>160</v>
      </c>
      <c r="U26" s="3">
        <v>4.8780000000000001</v>
      </c>
      <c r="V26" s="7">
        <v>96.97</v>
      </c>
      <c r="W26" s="7">
        <f t="shared" ref="W26:W29" si="6">U26*V26</f>
        <v>473.01965999999999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162</v>
      </c>
      <c r="I27" s="3">
        <v>6.3250999999999999</v>
      </c>
      <c r="J27" s="7">
        <v>1049</v>
      </c>
      <c r="K27" s="7">
        <f t="shared" si="5"/>
        <v>6635.0298999999995</v>
      </c>
      <c r="L27" s="3"/>
      <c r="M27" s="3"/>
      <c r="N27" s="3"/>
      <c r="O27" s="3"/>
      <c r="P27" s="7"/>
      <c r="Q27" s="7"/>
      <c r="R27" s="3"/>
      <c r="S27" s="3"/>
      <c r="T27" s="3" t="s">
        <v>162</v>
      </c>
      <c r="U27" s="3">
        <v>0.31190000000000001</v>
      </c>
      <c r="V27" s="7">
        <v>96.97</v>
      </c>
      <c r="W27" s="7">
        <f t="shared" si="6"/>
        <v>30.244942999999999</v>
      </c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172</v>
      </c>
      <c r="I28" s="3">
        <v>24.459299999999999</v>
      </c>
      <c r="J28" s="7">
        <v>745</v>
      </c>
      <c r="K28" s="7">
        <f t="shared" si="5"/>
        <v>18222.178499999998</v>
      </c>
      <c r="L28" s="3"/>
      <c r="M28" s="3"/>
      <c r="N28" s="3"/>
      <c r="O28" s="3"/>
      <c r="P28" s="7"/>
      <c r="Q28" s="7"/>
      <c r="R28" s="3"/>
      <c r="S28" s="3"/>
      <c r="T28" s="3" t="s">
        <v>172</v>
      </c>
      <c r="U28" s="3">
        <v>4.7564000000000002</v>
      </c>
      <c r="V28" s="7">
        <v>96.97</v>
      </c>
      <c r="W28" s="7">
        <f t="shared" si="6"/>
        <v>461.22810800000002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 t="s">
        <v>49</v>
      </c>
      <c r="U29" s="3">
        <v>17.381499999999999</v>
      </c>
      <c r="V29" s="7">
        <v>96.97</v>
      </c>
      <c r="W29" s="7">
        <f t="shared" si="6"/>
        <v>1685.4840549999999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>
        <f>SUM(I25:I28)</f>
        <v>38.566099999999999</v>
      </c>
      <c r="J30" s="7"/>
      <c r="K30" s="7">
        <f>SUM(K25:K28)</f>
        <v>33060.497600000002</v>
      </c>
      <c r="L30" s="3"/>
      <c r="M30" s="3"/>
      <c r="N30" s="3"/>
      <c r="O30" s="3"/>
      <c r="P30" s="7"/>
      <c r="Q30" s="7"/>
      <c r="R30" s="3"/>
      <c r="S30" s="3"/>
      <c r="T30" s="3"/>
      <c r="U30" s="3">
        <f>SUM(U25:U29)</f>
        <v>28.323899999999998</v>
      </c>
      <c r="V30" s="7"/>
      <c r="W30" s="7">
        <f>SUM(W25:W29)</f>
        <v>2746.5685829999998</v>
      </c>
      <c r="X30" s="7"/>
      <c r="Y30" s="7">
        <f>K30+W30</f>
        <v>35807.066183000003</v>
      </c>
      <c r="Z30" s="12">
        <v>35800</v>
      </c>
      <c r="AA30" s="12">
        <v>37100</v>
      </c>
      <c r="AB30" s="12">
        <f>Z30-AA30</f>
        <v>-1300</v>
      </c>
    </row>
    <row r="31" spans="1:28" x14ac:dyDescent="0.25">
      <c r="A31" s="29"/>
      <c r="B31" s="29"/>
      <c r="C31" s="29"/>
      <c r="D31" s="29"/>
      <c r="E31" s="33"/>
      <c r="F31" s="33"/>
      <c r="G31" s="29"/>
      <c r="H31" s="29"/>
      <c r="I31" s="29"/>
      <c r="J31" s="19"/>
      <c r="K31" s="19"/>
      <c r="L31" s="29"/>
      <c r="M31" s="29"/>
      <c r="N31" s="29"/>
      <c r="O31" s="29"/>
      <c r="P31" s="19"/>
      <c r="Q31" s="19"/>
      <c r="R31" s="29"/>
      <c r="S31" s="29"/>
      <c r="T31" s="29"/>
      <c r="U31" s="29"/>
      <c r="V31" s="19"/>
      <c r="W31" s="19"/>
      <c r="X31" s="19"/>
      <c r="Y31" s="19"/>
      <c r="Z31" s="33"/>
      <c r="AA31" s="33"/>
      <c r="AB31" s="33"/>
    </row>
    <row r="32" spans="1:28" x14ac:dyDescent="0.25">
      <c r="A32" s="3" t="s">
        <v>36</v>
      </c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 t="s">
        <v>19</v>
      </c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>
        <f>AB30+AB23+AB11</f>
        <v>4800</v>
      </c>
    </row>
    <row r="34" spans="1:28" x14ac:dyDescent="0.25">
      <c r="A34" s="3" t="s">
        <v>20</v>
      </c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>
        <v>2400</v>
      </c>
    </row>
    <row r="35" spans="1:28" x14ac:dyDescent="0.25">
      <c r="A35" s="3" t="s">
        <v>21</v>
      </c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>
        <v>240</v>
      </c>
    </row>
    <row r="36" spans="1:28" x14ac:dyDescent="0.25">
      <c r="A36" s="3" t="s">
        <v>22</v>
      </c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>
        <v>49</v>
      </c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1"/>
      <c r="B134" s="1"/>
      <c r="C134" s="1"/>
      <c r="D134" s="1"/>
      <c r="E134" s="11"/>
      <c r="F134" s="11"/>
      <c r="G134" s="1"/>
      <c r="H134" s="1"/>
      <c r="I134" s="1"/>
      <c r="J134" s="5"/>
      <c r="K134" s="5"/>
      <c r="L134" s="3"/>
      <c r="M134" s="1"/>
      <c r="N134" s="1"/>
      <c r="O134" s="1"/>
      <c r="P134" s="5"/>
      <c r="Q134" s="5"/>
      <c r="R134" s="3"/>
      <c r="S134" s="1"/>
      <c r="T134" s="1"/>
      <c r="U134" s="1"/>
      <c r="V134" s="5"/>
      <c r="W134" s="5"/>
      <c r="X134" s="7"/>
      <c r="Y134" s="5"/>
      <c r="Z134" s="11"/>
      <c r="AA134" s="11"/>
      <c r="AB134" s="11"/>
    </row>
    <row r="135" spans="1:28" x14ac:dyDescent="0.25">
      <c r="A135" s="1"/>
      <c r="B135" s="1"/>
      <c r="C135" s="1"/>
      <c r="D135" s="1"/>
      <c r="E135" s="11"/>
      <c r="F135" s="11"/>
      <c r="G135" s="1"/>
      <c r="H135" s="1"/>
      <c r="I135" s="1"/>
      <c r="J135" s="5"/>
      <c r="K135" s="5"/>
      <c r="L135" s="3"/>
      <c r="M135" s="1"/>
      <c r="N135" s="1"/>
      <c r="O135" s="1"/>
      <c r="P135" s="5"/>
      <c r="Q135" s="5"/>
      <c r="R135" s="3"/>
      <c r="S135" s="1"/>
      <c r="T135" s="1"/>
      <c r="U135" s="1"/>
      <c r="V135" s="5"/>
      <c r="W135" s="5"/>
      <c r="X135" s="7"/>
      <c r="Y135" s="5"/>
      <c r="Z135" s="11"/>
      <c r="AA135" s="11"/>
      <c r="AB135" s="11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4DB58-0FE2-434E-8A25-A133D4EA5368}">
  <dimension ref="A1:AC172"/>
  <sheetViews>
    <sheetView workbookViewId="0">
      <selection activeCell="M26" sqref="M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8554687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950</v>
      </c>
      <c r="B1" s="1"/>
      <c r="C1" s="1"/>
      <c r="D1" s="56">
        <v>2022</v>
      </c>
      <c r="E1" s="57"/>
      <c r="F1" s="40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951</v>
      </c>
      <c r="B3" s="3" t="s">
        <v>952</v>
      </c>
      <c r="C3" s="3" t="s">
        <v>245</v>
      </c>
      <c r="D3" s="3">
        <v>160.66</v>
      </c>
      <c r="E3" s="12">
        <v>143900</v>
      </c>
      <c r="F3" s="12"/>
      <c r="G3" s="3">
        <v>152.0805</v>
      </c>
      <c r="H3" s="3" t="s">
        <v>170</v>
      </c>
      <c r="I3" s="3">
        <v>19.52</v>
      </c>
      <c r="J3" s="7">
        <v>580</v>
      </c>
      <c r="K3" s="7">
        <f>I3*J3</f>
        <v>11321.6</v>
      </c>
      <c r="L3" s="3"/>
      <c r="M3" s="3"/>
      <c r="N3" s="3"/>
      <c r="O3" s="3"/>
      <c r="P3" s="7"/>
      <c r="Q3" s="7"/>
      <c r="R3" s="3"/>
      <c r="S3" s="3">
        <v>8.5794999999999995</v>
      </c>
      <c r="T3" s="3" t="s">
        <v>170</v>
      </c>
      <c r="U3" s="3">
        <v>0.4289</v>
      </c>
      <c r="V3" s="7">
        <v>96.97</v>
      </c>
      <c r="W3" s="7">
        <f>U3*V3</f>
        <v>41.590432999999997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179</v>
      </c>
      <c r="I4" s="3">
        <v>0.55020000000000002</v>
      </c>
      <c r="J4" s="7">
        <v>483</v>
      </c>
      <c r="K4" s="7">
        <f t="shared" ref="K4:K7" si="0">I4*J4</f>
        <v>265.7466</v>
      </c>
      <c r="L4" s="3"/>
      <c r="M4" s="3"/>
      <c r="N4" s="3"/>
      <c r="O4" s="3"/>
      <c r="P4" s="7"/>
      <c r="Q4" s="7"/>
      <c r="R4" s="3"/>
      <c r="S4" s="3"/>
      <c r="T4" s="3" t="s">
        <v>179</v>
      </c>
      <c r="U4" s="14">
        <v>6.8658000000000001</v>
      </c>
      <c r="V4" s="7">
        <v>96.97</v>
      </c>
      <c r="W4" s="7">
        <f t="shared" ref="W4:W7" si="1">U4*V4</f>
        <v>665.77662599999996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160</v>
      </c>
      <c r="I5" s="3">
        <v>56.279499999999999</v>
      </c>
      <c r="J5" s="7">
        <v>1104</v>
      </c>
      <c r="K5" s="7">
        <f t="shared" si="0"/>
        <v>62132.567999999999</v>
      </c>
      <c r="L5" s="3"/>
      <c r="M5" s="3"/>
      <c r="N5" s="3"/>
      <c r="O5" s="3"/>
      <c r="P5" s="7"/>
      <c r="Q5" s="7"/>
      <c r="R5" s="3"/>
      <c r="S5" s="3"/>
      <c r="T5" s="3" t="s">
        <v>160</v>
      </c>
      <c r="U5" s="14">
        <v>0.78580000000000005</v>
      </c>
      <c r="V5" s="7">
        <v>96.97</v>
      </c>
      <c r="W5" s="7">
        <f t="shared" si="1"/>
        <v>76.199026000000003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176</v>
      </c>
      <c r="I6" s="3">
        <v>70.6327</v>
      </c>
      <c r="J6" s="7">
        <v>883</v>
      </c>
      <c r="K6" s="7">
        <f t="shared" si="0"/>
        <v>62368.674099999997</v>
      </c>
      <c r="L6" s="3"/>
      <c r="M6" s="3"/>
      <c r="N6" s="3"/>
      <c r="O6" s="3"/>
      <c r="P6" s="7"/>
      <c r="Q6" s="7"/>
      <c r="R6" s="3"/>
      <c r="S6" s="3"/>
      <c r="T6" s="3" t="s">
        <v>176</v>
      </c>
      <c r="U6" s="14">
        <v>0.48139999999999999</v>
      </c>
      <c r="V6" s="7">
        <v>96.97</v>
      </c>
      <c r="W6" s="7">
        <f t="shared" si="1"/>
        <v>46.681357999999996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172</v>
      </c>
      <c r="I7" s="3">
        <v>5.0980999999999996</v>
      </c>
      <c r="J7" s="7">
        <v>745</v>
      </c>
      <c r="K7" s="7">
        <f t="shared" si="0"/>
        <v>3798.0844999999999</v>
      </c>
      <c r="L7" s="3"/>
      <c r="M7" s="3"/>
      <c r="N7" s="3"/>
      <c r="O7" s="3"/>
      <c r="P7" s="7"/>
      <c r="Q7" s="7"/>
      <c r="R7" s="3"/>
      <c r="S7" s="3"/>
      <c r="T7" s="3" t="s">
        <v>172</v>
      </c>
      <c r="U7" s="3">
        <v>1.7600000000000001E-2</v>
      </c>
      <c r="V7" s="7">
        <v>96.97</v>
      </c>
      <c r="W7" s="7">
        <f t="shared" si="1"/>
        <v>1.7066720000000002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>
        <f>SUM(I3:I7)</f>
        <v>152.08049999999997</v>
      </c>
      <c r="J8" s="7"/>
      <c r="K8" s="7">
        <f>SUM(K3:K7)</f>
        <v>139886.67319999999</v>
      </c>
      <c r="L8" s="3"/>
      <c r="M8" s="3"/>
      <c r="N8" s="3"/>
      <c r="O8" s="3"/>
      <c r="P8" s="7"/>
      <c r="Q8" s="7"/>
      <c r="R8" s="3"/>
      <c r="S8" s="3"/>
      <c r="T8" s="3"/>
      <c r="U8" s="3">
        <f>SUM(U3:U7)</f>
        <v>8.5795000000000012</v>
      </c>
      <c r="V8" s="7"/>
      <c r="W8" s="7">
        <f>SUM(W3:W7)</f>
        <v>831.954115</v>
      </c>
      <c r="X8" s="7"/>
      <c r="Y8" s="7">
        <f>K8+W8</f>
        <v>140718.62731499999</v>
      </c>
      <c r="Z8" s="12">
        <v>140700</v>
      </c>
      <c r="AA8" s="12">
        <v>143900</v>
      </c>
      <c r="AB8" s="12">
        <f>Z8-AA8</f>
        <v>-3200</v>
      </c>
    </row>
    <row r="9" spans="1:29" s="4" customFormat="1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9" x14ac:dyDescent="0.25">
      <c r="A10" s="3" t="s">
        <v>953</v>
      </c>
      <c r="B10" s="3" t="s">
        <v>954</v>
      </c>
      <c r="C10" s="3" t="s">
        <v>245</v>
      </c>
      <c r="D10" s="3">
        <v>149.06</v>
      </c>
      <c r="E10" s="12">
        <v>120200</v>
      </c>
      <c r="F10" s="12"/>
      <c r="G10" s="3">
        <v>111.5399</v>
      </c>
      <c r="H10" s="3" t="s">
        <v>170</v>
      </c>
      <c r="I10" s="3">
        <v>1.0684</v>
      </c>
      <c r="J10" s="7">
        <v>580</v>
      </c>
      <c r="K10" s="7">
        <f>I10*J10</f>
        <v>619.67200000000003</v>
      </c>
      <c r="L10" s="3"/>
      <c r="M10" s="3">
        <v>8.0061</v>
      </c>
      <c r="N10" s="3" t="s">
        <v>106</v>
      </c>
      <c r="O10" s="3">
        <v>4.8837000000000002</v>
      </c>
      <c r="P10" s="7">
        <v>196</v>
      </c>
      <c r="Q10" s="7">
        <f>O10*P10</f>
        <v>957.20519999999999</v>
      </c>
      <c r="R10" s="3"/>
      <c r="S10" s="3">
        <v>34.351399999999998</v>
      </c>
      <c r="T10" s="3" t="s">
        <v>170</v>
      </c>
      <c r="U10" s="3">
        <v>12.0701</v>
      </c>
      <c r="V10" s="7">
        <v>96.97</v>
      </c>
      <c r="W10" s="7">
        <f>U10*V10</f>
        <v>1170.4375970000001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18</v>
      </c>
      <c r="I11" s="3">
        <v>5.2777000000000003</v>
      </c>
      <c r="J11" s="7">
        <v>1201</v>
      </c>
      <c r="K11" s="7">
        <f t="shared" ref="K11:K15" si="2">I11*J11</f>
        <v>6338.5177000000003</v>
      </c>
      <c r="L11" s="3"/>
      <c r="M11" s="3"/>
      <c r="N11" s="3" t="s">
        <v>160</v>
      </c>
      <c r="O11" s="3">
        <v>3.1223999999999998</v>
      </c>
      <c r="P11" s="7">
        <v>196</v>
      </c>
      <c r="Q11" s="7">
        <f>O11*P11</f>
        <v>611.99040000000002</v>
      </c>
      <c r="R11" s="3"/>
      <c r="S11" s="3"/>
      <c r="T11" s="3" t="s">
        <v>106</v>
      </c>
      <c r="U11" s="3">
        <v>2.92E-2</v>
      </c>
      <c r="V11" s="7">
        <v>96.97</v>
      </c>
      <c r="W11" s="7">
        <f t="shared" ref="W11:W14" si="3">U11*V11</f>
        <v>2.8315239999999999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106</v>
      </c>
      <c r="I12" s="3">
        <v>2.4E-2</v>
      </c>
      <c r="J12" s="7">
        <v>704</v>
      </c>
      <c r="K12" s="7">
        <f t="shared" si="2"/>
        <v>16.896000000000001</v>
      </c>
      <c r="L12" s="3"/>
      <c r="M12" s="3"/>
      <c r="N12" s="3"/>
      <c r="O12" s="3"/>
      <c r="P12" s="7"/>
      <c r="Q12" s="7"/>
      <c r="R12" s="3"/>
      <c r="S12" s="3"/>
      <c r="T12" s="3" t="s">
        <v>160</v>
      </c>
      <c r="U12" s="3">
        <v>21.478899999999999</v>
      </c>
      <c r="V12" s="7">
        <v>96.97</v>
      </c>
      <c r="W12" s="7">
        <f t="shared" si="3"/>
        <v>2082.8089329999998</v>
      </c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160</v>
      </c>
      <c r="I13" s="3">
        <v>66.240399999999994</v>
      </c>
      <c r="J13" s="7">
        <v>1104</v>
      </c>
      <c r="K13" s="7">
        <f t="shared" si="2"/>
        <v>73129.401599999997</v>
      </c>
      <c r="L13" s="3"/>
      <c r="M13" s="3"/>
      <c r="N13" s="3"/>
      <c r="O13" s="3"/>
      <c r="P13" s="7"/>
      <c r="Q13" s="7"/>
      <c r="R13" s="3"/>
      <c r="S13" s="3"/>
      <c r="T13" s="3" t="s">
        <v>176</v>
      </c>
      <c r="U13" s="3">
        <v>0.4995</v>
      </c>
      <c r="V13" s="7">
        <v>96.97</v>
      </c>
      <c r="W13" s="7">
        <f t="shared" si="3"/>
        <v>48.436515</v>
      </c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176</v>
      </c>
      <c r="I14" s="3">
        <v>35.639899999999997</v>
      </c>
      <c r="J14" s="7">
        <v>883</v>
      </c>
      <c r="K14" s="7">
        <f t="shared" si="2"/>
        <v>31470.031699999996</v>
      </c>
      <c r="L14" s="3"/>
      <c r="M14" s="3"/>
      <c r="N14" s="3"/>
      <c r="O14" s="3"/>
      <c r="P14" s="7"/>
      <c r="Q14" s="7"/>
      <c r="R14" s="3"/>
      <c r="S14" s="3"/>
      <c r="T14" s="3" t="s">
        <v>16</v>
      </c>
      <c r="U14" s="3">
        <v>0.43630000000000002</v>
      </c>
      <c r="V14" s="7">
        <v>96.97</v>
      </c>
      <c r="W14" s="7">
        <f t="shared" si="3"/>
        <v>42.308011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16</v>
      </c>
      <c r="I15" s="3">
        <v>3.2894999999999999</v>
      </c>
      <c r="J15" s="7">
        <v>1118</v>
      </c>
      <c r="K15" s="7">
        <f t="shared" si="2"/>
        <v>3677.6610000000001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 t="s">
        <v>35</v>
      </c>
      <c r="B16" s="3"/>
      <c r="C16" s="3"/>
      <c r="D16" s="3"/>
      <c r="E16" s="12"/>
      <c r="F16" s="12"/>
      <c r="G16" s="3"/>
      <c r="H16" s="3"/>
      <c r="I16" s="3">
        <f>SUM(I10:I15)</f>
        <v>111.53989999999999</v>
      </c>
      <c r="J16" s="7"/>
      <c r="K16" s="7">
        <f>SUM(K10:K15)</f>
        <v>115252.18</v>
      </c>
      <c r="L16" s="3"/>
      <c r="M16" s="3"/>
      <c r="N16" s="3"/>
      <c r="O16" s="3">
        <f>O10+O11</f>
        <v>8.0061</v>
      </c>
      <c r="P16" s="7"/>
      <c r="Q16" s="7">
        <f>Q10+Q11</f>
        <v>1569.1956</v>
      </c>
      <c r="R16" s="3"/>
      <c r="S16" s="3"/>
      <c r="T16" s="3"/>
      <c r="U16" s="3">
        <f>SUM(U10:U14)</f>
        <v>34.513999999999996</v>
      </c>
      <c r="V16" s="7"/>
      <c r="W16" s="7">
        <f>SUM(W10:W14)</f>
        <v>3346.8225799999996</v>
      </c>
      <c r="X16" s="7"/>
      <c r="Y16" s="7">
        <f>K16+Q16+W16</f>
        <v>120168.19817999999</v>
      </c>
      <c r="Z16" s="12">
        <v>120200</v>
      </c>
      <c r="AA16" s="12">
        <v>120200</v>
      </c>
      <c r="AB16" s="12">
        <v>0</v>
      </c>
      <c r="AC16" s="4"/>
    </row>
    <row r="17" spans="1:29" x14ac:dyDescent="0.25">
      <c r="A17" s="29"/>
      <c r="B17" s="29"/>
      <c r="C17" s="29"/>
      <c r="D17" s="29"/>
      <c r="E17" s="33"/>
      <c r="F17" s="33"/>
      <c r="G17" s="29"/>
      <c r="H17" s="29"/>
      <c r="I17" s="29"/>
      <c r="J17" s="19"/>
      <c r="K17" s="19"/>
      <c r="L17" s="29"/>
      <c r="M17" s="29"/>
      <c r="N17" s="29"/>
      <c r="O17" s="29"/>
      <c r="P17" s="19"/>
      <c r="Q17" s="19"/>
      <c r="R17" s="29"/>
      <c r="S17" s="29"/>
      <c r="T17" s="29"/>
      <c r="U17" s="29"/>
      <c r="V17" s="19"/>
      <c r="W17" s="19"/>
      <c r="X17" s="19"/>
      <c r="Y17" s="19"/>
      <c r="Z17" s="33"/>
      <c r="AA17" s="33"/>
      <c r="AB17" s="33"/>
      <c r="AC17" s="4"/>
    </row>
    <row r="18" spans="1:29" x14ac:dyDescent="0.25">
      <c r="A18" s="3" t="s">
        <v>955</v>
      </c>
      <c r="B18" s="3" t="s">
        <v>956</v>
      </c>
      <c r="C18" s="3" t="s">
        <v>245</v>
      </c>
      <c r="D18" s="3">
        <v>292.49</v>
      </c>
      <c r="E18" s="12">
        <v>186000</v>
      </c>
      <c r="F18" s="12"/>
      <c r="G18" s="3">
        <v>184.04669999999999</v>
      </c>
      <c r="H18" s="3" t="s">
        <v>170</v>
      </c>
      <c r="I18" s="3">
        <v>27.5337</v>
      </c>
      <c r="J18" s="7">
        <v>580</v>
      </c>
      <c r="K18" s="7">
        <f>I18*J18</f>
        <v>15969.546</v>
      </c>
      <c r="L18" s="3"/>
      <c r="M18" s="3">
        <v>36.739600000000003</v>
      </c>
      <c r="N18" s="3" t="s">
        <v>170</v>
      </c>
      <c r="O18" s="3">
        <v>31.024699999999999</v>
      </c>
      <c r="P18" s="7">
        <v>196</v>
      </c>
      <c r="Q18" s="7">
        <f>O18*P18</f>
        <v>6080.8411999999998</v>
      </c>
      <c r="R18" s="3"/>
      <c r="S18" s="3">
        <v>71.703699999999998</v>
      </c>
      <c r="T18" s="3" t="s">
        <v>170</v>
      </c>
      <c r="U18" s="3">
        <v>7.7077</v>
      </c>
      <c r="V18" s="7">
        <v>96.97</v>
      </c>
      <c r="W18" s="7">
        <f>U18*V18</f>
        <v>747.41566899999998</v>
      </c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160</v>
      </c>
      <c r="I19" s="3">
        <v>58.167999999999999</v>
      </c>
      <c r="J19" s="7">
        <v>1104</v>
      </c>
      <c r="K19" s="7">
        <f t="shared" ref="K19:K22" si="4">I19*J19</f>
        <v>64217.472000000002</v>
      </c>
      <c r="L19" s="3"/>
      <c r="M19" s="3"/>
      <c r="N19" s="3" t="s">
        <v>160</v>
      </c>
      <c r="O19" s="3">
        <v>5.3937999999999997</v>
      </c>
      <c r="P19" s="7">
        <v>196</v>
      </c>
      <c r="Q19" s="7">
        <f t="shared" ref="Q19:Q20" si="5">O19*P19</f>
        <v>1057.1848</v>
      </c>
      <c r="R19" s="3"/>
      <c r="S19" s="3"/>
      <c r="T19" s="3" t="s">
        <v>160</v>
      </c>
      <c r="U19" s="3">
        <v>18.2136</v>
      </c>
      <c r="V19" s="7">
        <v>96.97</v>
      </c>
      <c r="W19" s="7">
        <f t="shared" ref="W19:W23" si="6">U19*V19</f>
        <v>1766.1727919999998</v>
      </c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 t="s">
        <v>176</v>
      </c>
      <c r="I20" s="3">
        <v>94.490899999999996</v>
      </c>
      <c r="J20" s="7">
        <v>883</v>
      </c>
      <c r="K20" s="7">
        <f t="shared" si="4"/>
        <v>83435.464699999997</v>
      </c>
      <c r="L20" s="3"/>
      <c r="M20" s="3"/>
      <c r="N20" s="3" t="s">
        <v>176</v>
      </c>
      <c r="O20" s="3">
        <v>0.3211</v>
      </c>
      <c r="P20" s="7">
        <v>196</v>
      </c>
      <c r="Q20" s="7">
        <f t="shared" si="5"/>
        <v>62.935600000000001</v>
      </c>
      <c r="R20" s="3"/>
      <c r="S20" s="3"/>
      <c r="T20" s="3" t="s">
        <v>176</v>
      </c>
      <c r="U20" s="3">
        <v>16.5838</v>
      </c>
      <c r="V20" s="7">
        <v>96.97</v>
      </c>
      <c r="W20" s="7">
        <f t="shared" si="6"/>
        <v>1608.1310860000001</v>
      </c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 t="s">
        <v>161</v>
      </c>
      <c r="I21" s="3">
        <v>0.96609999999999996</v>
      </c>
      <c r="J21" s="7">
        <v>1228</v>
      </c>
      <c r="K21" s="7">
        <f t="shared" si="4"/>
        <v>1186.3707999999999</v>
      </c>
      <c r="L21" s="3"/>
      <c r="M21" s="3"/>
      <c r="N21" s="3"/>
      <c r="O21" s="3"/>
      <c r="P21" s="7"/>
      <c r="Q21" s="7"/>
      <c r="R21" s="3"/>
      <c r="S21" s="3"/>
      <c r="T21" s="3" t="s">
        <v>161</v>
      </c>
      <c r="U21" s="3">
        <v>0.39450000000000002</v>
      </c>
      <c r="V21" s="7">
        <v>96.97</v>
      </c>
      <c r="W21" s="7">
        <f t="shared" si="6"/>
        <v>38.254665000000003</v>
      </c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 t="s">
        <v>63</v>
      </c>
      <c r="I22" s="3">
        <v>2.8879999999999999</v>
      </c>
      <c r="J22" s="7">
        <v>386</v>
      </c>
      <c r="K22" s="7">
        <f t="shared" si="4"/>
        <v>1114.768</v>
      </c>
      <c r="L22" s="3"/>
      <c r="M22" s="3"/>
      <c r="N22" s="3"/>
      <c r="O22" s="3"/>
      <c r="P22" s="7"/>
      <c r="Q22" s="7"/>
      <c r="R22" s="3"/>
      <c r="S22" s="3"/>
      <c r="T22" s="3" t="s">
        <v>63</v>
      </c>
      <c r="U22" s="3">
        <v>14.6502</v>
      </c>
      <c r="V22" s="7">
        <v>96.97</v>
      </c>
      <c r="W22" s="7">
        <f t="shared" si="6"/>
        <v>1420.6298939999999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 t="s">
        <v>49</v>
      </c>
      <c r="U23" s="3">
        <v>14.1539</v>
      </c>
      <c r="V23" s="7">
        <v>96.97</v>
      </c>
      <c r="W23" s="7">
        <f t="shared" si="6"/>
        <v>1372.5036829999999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>
        <f>SUM(I18:I22)</f>
        <v>184.04670000000002</v>
      </c>
      <c r="J24" s="7"/>
      <c r="K24" s="7">
        <f>SUM(K18:K22)</f>
        <v>165923.62150000001</v>
      </c>
      <c r="L24" s="3"/>
      <c r="M24" s="3"/>
      <c r="N24" s="3"/>
      <c r="O24" s="3">
        <f>SUM(O18:O20)</f>
        <v>36.739600000000003</v>
      </c>
      <c r="P24" s="7"/>
      <c r="Q24" s="7">
        <f>SUM(Q18:Q20)</f>
        <v>7200.9615999999996</v>
      </c>
      <c r="R24" s="3"/>
      <c r="S24" s="3"/>
      <c r="T24" s="3"/>
      <c r="U24" s="3">
        <f>SUM(U18:U23)</f>
        <v>71.703699999999998</v>
      </c>
      <c r="V24" s="7"/>
      <c r="W24" s="7">
        <f>SUM(W18:W23)</f>
        <v>6953.1077889999997</v>
      </c>
      <c r="X24" s="7"/>
      <c r="Y24" s="7">
        <f>K24+Q24+W24</f>
        <v>180077.69088900002</v>
      </c>
      <c r="Z24" s="12">
        <v>180100</v>
      </c>
      <c r="AA24" s="12">
        <v>186000</v>
      </c>
      <c r="AB24" s="12">
        <f>Z24-AA24</f>
        <v>-5900</v>
      </c>
    </row>
    <row r="25" spans="1:29" x14ac:dyDescent="0.25">
      <c r="A25" s="29"/>
      <c r="B25" s="29"/>
      <c r="C25" s="29"/>
      <c r="D25" s="29"/>
      <c r="E25" s="33"/>
      <c r="F25" s="33"/>
      <c r="G25" s="29"/>
      <c r="H25" s="29"/>
      <c r="I25" s="29"/>
      <c r="J25" s="19"/>
      <c r="K25" s="19"/>
      <c r="L25" s="29"/>
      <c r="M25" s="29"/>
      <c r="N25" s="29"/>
      <c r="O25" s="29"/>
      <c r="P25" s="19"/>
      <c r="Q25" s="19"/>
      <c r="R25" s="29"/>
      <c r="S25" s="29"/>
      <c r="T25" s="29"/>
      <c r="U25" s="29"/>
      <c r="V25" s="19"/>
      <c r="W25" s="19"/>
      <c r="X25" s="19"/>
      <c r="Y25" s="19"/>
      <c r="Z25" s="33"/>
      <c r="AA25" s="33"/>
      <c r="AB25" s="33"/>
    </row>
    <row r="26" spans="1:29" x14ac:dyDescent="0.25">
      <c r="A26" s="3" t="s">
        <v>957</v>
      </c>
      <c r="B26" s="3" t="s">
        <v>958</v>
      </c>
      <c r="C26" s="3" t="s">
        <v>245</v>
      </c>
      <c r="D26" s="3">
        <v>160</v>
      </c>
      <c r="E26" s="12">
        <v>141400</v>
      </c>
      <c r="F26" s="12"/>
      <c r="G26" s="3">
        <v>137.5823</v>
      </c>
      <c r="H26" s="3" t="s">
        <v>179</v>
      </c>
      <c r="I26" s="3">
        <v>0.73199999999999998</v>
      </c>
      <c r="J26" s="7">
        <v>483</v>
      </c>
      <c r="K26" s="7">
        <f>I26*J26</f>
        <v>353.55599999999998</v>
      </c>
      <c r="L26" s="3"/>
      <c r="M26" s="3"/>
      <c r="N26" s="3"/>
      <c r="O26" s="3"/>
      <c r="P26" s="7"/>
      <c r="Q26" s="7"/>
      <c r="R26" s="3"/>
      <c r="S26" s="3">
        <v>22.4177</v>
      </c>
      <c r="T26" s="3" t="s">
        <v>179</v>
      </c>
      <c r="U26" s="3">
        <v>5.2839</v>
      </c>
      <c r="V26" s="7">
        <v>96.97</v>
      </c>
      <c r="W26" s="7">
        <f>U26*V26</f>
        <v>512.37978299999997</v>
      </c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 t="s">
        <v>18</v>
      </c>
      <c r="I27" s="3">
        <v>14.398300000000001</v>
      </c>
      <c r="J27" s="7">
        <v>1201</v>
      </c>
      <c r="K27" s="7">
        <f t="shared" ref="K27:K35" si="7">I27*J27</f>
        <v>17292.3583</v>
      </c>
      <c r="L27" s="3"/>
      <c r="M27" s="3"/>
      <c r="N27" s="3"/>
      <c r="O27" s="3"/>
      <c r="P27" s="7"/>
      <c r="Q27" s="7"/>
      <c r="R27" s="3"/>
      <c r="S27" s="3"/>
      <c r="T27" s="3" t="s">
        <v>18</v>
      </c>
      <c r="U27" s="3">
        <v>0.38</v>
      </c>
      <c r="V27" s="7">
        <v>96.97</v>
      </c>
      <c r="W27" s="7">
        <f t="shared" ref="W27:W35" si="8">U27*V27</f>
        <v>36.848599999999998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 t="s">
        <v>160</v>
      </c>
      <c r="I28" s="3">
        <v>52.174300000000002</v>
      </c>
      <c r="J28" s="7">
        <v>1104</v>
      </c>
      <c r="K28" s="7">
        <f t="shared" si="7"/>
        <v>57600.427200000006</v>
      </c>
      <c r="L28" s="3"/>
      <c r="M28" s="3"/>
      <c r="N28" s="3"/>
      <c r="O28" s="3"/>
      <c r="P28" s="7"/>
      <c r="Q28" s="7"/>
      <c r="R28" s="3"/>
      <c r="S28" s="3"/>
      <c r="T28" s="3" t="s">
        <v>160</v>
      </c>
      <c r="U28" s="3">
        <v>2.5497000000000001</v>
      </c>
      <c r="V28" s="7">
        <v>96.97</v>
      </c>
      <c r="W28" s="7">
        <f t="shared" si="8"/>
        <v>247.24440900000002</v>
      </c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 t="s">
        <v>162</v>
      </c>
      <c r="I29" s="3">
        <v>11.038500000000001</v>
      </c>
      <c r="J29" s="7">
        <v>1049</v>
      </c>
      <c r="K29" s="7">
        <f t="shared" si="7"/>
        <v>11579.386500000001</v>
      </c>
      <c r="L29" s="3"/>
      <c r="M29" s="3"/>
      <c r="N29" s="3"/>
      <c r="O29" s="3"/>
      <c r="P29" s="7"/>
      <c r="Q29" s="7"/>
      <c r="R29" s="3"/>
      <c r="S29" s="3"/>
      <c r="T29" s="3" t="s">
        <v>162</v>
      </c>
      <c r="U29" s="3">
        <v>0.66479999999999995</v>
      </c>
      <c r="V29" s="7">
        <v>96.97</v>
      </c>
      <c r="W29" s="7">
        <f t="shared" si="8"/>
        <v>64.465655999999996</v>
      </c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 t="s">
        <v>176</v>
      </c>
      <c r="I30" s="3">
        <v>43.408299999999997</v>
      </c>
      <c r="J30" s="7">
        <v>883</v>
      </c>
      <c r="K30" s="7">
        <f t="shared" si="7"/>
        <v>38329.528899999998</v>
      </c>
      <c r="L30" s="3"/>
      <c r="M30" s="3"/>
      <c r="N30" s="3"/>
      <c r="O30" s="3"/>
      <c r="P30" s="7"/>
      <c r="Q30" s="7"/>
      <c r="R30" s="3"/>
      <c r="S30" s="3"/>
      <c r="T30" s="3" t="s">
        <v>176</v>
      </c>
      <c r="U30" s="3">
        <v>8.0332000000000008</v>
      </c>
      <c r="V30" s="7">
        <v>96.97</v>
      </c>
      <c r="W30" s="7">
        <f t="shared" si="8"/>
        <v>778.97940400000005</v>
      </c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 t="s">
        <v>172</v>
      </c>
      <c r="I31" s="3">
        <v>1.2827999999999999</v>
      </c>
      <c r="J31" s="7">
        <v>745</v>
      </c>
      <c r="K31" s="7">
        <f t="shared" si="7"/>
        <v>955.68599999999992</v>
      </c>
      <c r="L31" s="3"/>
      <c r="M31" s="3"/>
      <c r="N31" s="3"/>
      <c r="O31" s="3"/>
      <c r="P31" s="7"/>
      <c r="Q31" s="7"/>
      <c r="R31" s="3"/>
      <c r="S31" s="3"/>
      <c r="T31" s="3" t="s">
        <v>172</v>
      </c>
      <c r="U31" s="3">
        <v>0.74019999999999997</v>
      </c>
      <c r="V31" s="7">
        <v>96.97</v>
      </c>
      <c r="W31" s="7">
        <f t="shared" si="8"/>
        <v>71.777193999999994</v>
      </c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 t="s">
        <v>161</v>
      </c>
      <c r="I32" s="3">
        <v>3.0739000000000001</v>
      </c>
      <c r="J32" s="7">
        <v>1228</v>
      </c>
      <c r="K32" s="7">
        <f t="shared" si="7"/>
        <v>3774.7492000000002</v>
      </c>
      <c r="L32" s="3"/>
      <c r="M32" s="3"/>
      <c r="N32" s="3"/>
      <c r="O32" s="3"/>
      <c r="P32" s="7"/>
      <c r="Q32" s="7"/>
      <c r="R32" s="3"/>
      <c r="S32" s="3"/>
      <c r="T32" s="3" t="s">
        <v>161</v>
      </c>
      <c r="U32" s="3">
        <v>7.3300000000000004E-2</v>
      </c>
      <c r="V32" s="7">
        <v>96.97</v>
      </c>
      <c r="W32" s="7">
        <f t="shared" si="8"/>
        <v>7.107901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16</v>
      </c>
      <c r="I33" s="3">
        <v>1.7157</v>
      </c>
      <c r="J33" s="7">
        <v>1118</v>
      </c>
      <c r="K33" s="7">
        <f t="shared" si="7"/>
        <v>1918.1525999999999</v>
      </c>
      <c r="L33" s="3"/>
      <c r="M33" s="3"/>
      <c r="N33" s="3"/>
      <c r="O33" s="3"/>
      <c r="P33" s="7"/>
      <c r="Q33" s="7"/>
      <c r="R33" s="3"/>
      <c r="S33" s="3"/>
      <c r="T33" s="3" t="s">
        <v>16</v>
      </c>
      <c r="U33" s="3">
        <v>0.25240000000000001</v>
      </c>
      <c r="V33" s="7">
        <v>96.97</v>
      </c>
      <c r="W33" s="7">
        <f t="shared" si="8"/>
        <v>24.475228000000001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115</v>
      </c>
      <c r="I34" s="3">
        <v>3.3538000000000001</v>
      </c>
      <c r="J34" s="7">
        <v>980</v>
      </c>
      <c r="K34" s="7">
        <f t="shared" si="7"/>
        <v>3286.7240000000002</v>
      </c>
      <c r="L34" s="3"/>
      <c r="M34" s="3"/>
      <c r="N34" s="3"/>
      <c r="O34" s="3"/>
      <c r="P34" s="7"/>
      <c r="Q34" s="7"/>
      <c r="R34" s="3"/>
      <c r="S34" s="3"/>
      <c r="T34" s="3" t="s">
        <v>959</v>
      </c>
      <c r="U34" s="3">
        <v>1.03E-2</v>
      </c>
      <c r="V34" s="7">
        <v>96.97</v>
      </c>
      <c r="W34" s="7">
        <f t="shared" si="8"/>
        <v>0.99879099999999998</v>
      </c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142</v>
      </c>
      <c r="I35" s="3">
        <v>6.4047000000000001</v>
      </c>
      <c r="J35" s="7">
        <v>649</v>
      </c>
      <c r="K35" s="7">
        <f t="shared" si="7"/>
        <v>4156.6503000000002</v>
      </c>
      <c r="L35" s="3"/>
      <c r="M35" s="3"/>
      <c r="N35" s="3"/>
      <c r="O35" s="3"/>
      <c r="P35" s="7"/>
      <c r="Q35" s="7"/>
      <c r="R35" s="3"/>
      <c r="S35" s="3"/>
      <c r="T35" s="3" t="s">
        <v>142</v>
      </c>
      <c r="U35" s="3">
        <v>4.4298999999999999</v>
      </c>
      <c r="V35" s="7">
        <v>96.97</v>
      </c>
      <c r="W35" s="7">
        <f t="shared" si="8"/>
        <v>429.56740300000001</v>
      </c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>
        <f>SUM(I26:I35)</f>
        <v>137.58229999999998</v>
      </c>
      <c r="J36" s="7"/>
      <c r="K36" s="7">
        <f>SUM(K26:K35)</f>
        <v>139247.21900000001</v>
      </c>
      <c r="L36" s="3"/>
      <c r="M36" s="3"/>
      <c r="N36" s="3"/>
      <c r="O36" s="3"/>
      <c r="P36" s="7"/>
      <c r="Q36" s="7"/>
      <c r="R36" s="3"/>
      <c r="S36" s="3"/>
      <c r="T36" s="3"/>
      <c r="U36" s="3">
        <f>SUM(U26:U35)</f>
        <v>22.417700000000004</v>
      </c>
      <c r="V36" s="7"/>
      <c r="W36" s="7">
        <f>SUM(W26:W35)</f>
        <v>2173.8443690000004</v>
      </c>
      <c r="X36" s="7"/>
      <c r="Y36" s="7">
        <f>K36+W36</f>
        <v>141421.06336900001</v>
      </c>
      <c r="Z36" s="12">
        <v>141400</v>
      </c>
      <c r="AA36" s="12">
        <v>141400</v>
      </c>
      <c r="AB36" s="12">
        <v>0</v>
      </c>
    </row>
    <row r="37" spans="1:28" x14ac:dyDescent="0.25">
      <c r="A37" s="29"/>
      <c r="B37" s="29"/>
      <c r="C37" s="29"/>
      <c r="D37" s="29"/>
      <c r="E37" s="33"/>
      <c r="F37" s="33"/>
      <c r="G37" s="29"/>
      <c r="H37" s="29"/>
      <c r="I37" s="29"/>
      <c r="J37" s="19"/>
      <c r="K37" s="19"/>
      <c r="L37" s="29"/>
      <c r="M37" s="29"/>
      <c r="N37" s="29"/>
      <c r="O37" s="29"/>
      <c r="P37" s="19"/>
      <c r="Q37" s="19"/>
      <c r="R37" s="29"/>
      <c r="S37" s="29"/>
      <c r="T37" s="29"/>
      <c r="U37" s="29"/>
      <c r="V37" s="19"/>
      <c r="W37" s="19"/>
      <c r="X37" s="19"/>
      <c r="Y37" s="19"/>
      <c r="Z37" s="33"/>
      <c r="AA37" s="33"/>
      <c r="AB37" s="33"/>
    </row>
    <row r="38" spans="1:28" x14ac:dyDescent="0.25">
      <c r="A38" s="3" t="s">
        <v>960</v>
      </c>
      <c r="B38" s="3" t="s">
        <v>961</v>
      </c>
      <c r="C38" s="3" t="s">
        <v>245</v>
      </c>
      <c r="D38" s="3">
        <v>13.8</v>
      </c>
      <c r="E38" s="12">
        <v>2300</v>
      </c>
      <c r="F38" s="12"/>
      <c r="G38" s="3"/>
      <c r="H38" s="3"/>
      <c r="I38" s="3"/>
      <c r="J38" s="7"/>
      <c r="K38" s="7"/>
      <c r="L38" s="3"/>
      <c r="M38" s="3">
        <v>13.8</v>
      </c>
      <c r="N38" s="3" t="s">
        <v>170</v>
      </c>
      <c r="O38" s="3">
        <v>2.996</v>
      </c>
      <c r="P38" s="7">
        <v>196</v>
      </c>
      <c r="Q38" s="7">
        <f>O38*P38</f>
        <v>587.21600000000001</v>
      </c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 t="s">
        <v>962</v>
      </c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 t="s">
        <v>106</v>
      </c>
      <c r="O39" s="3">
        <v>2.1547000000000001</v>
      </c>
      <c r="P39" s="7">
        <v>196</v>
      </c>
      <c r="Q39" s="7">
        <f t="shared" ref="Q39:Q42" si="9">O39*P39</f>
        <v>422.32120000000003</v>
      </c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 t="s">
        <v>162</v>
      </c>
      <c r="O40" s="3">
        <v>4.7698999999999998</v>
      </c>
      <c r="P40" s="7">
        <v>196</v>
      </c>
      <c r="Q40" s="7">
        <f t="shared" si="9"/>
        <v>934.90039999999999</v>
      </c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 t="s">
        <v>176</v>
      </c>
      <c r="O41" s="3">
        <v>3.7557999999999998</v>
      </c>
      <c r="P41" s="7">
        <v>196</v>
      </c>
      <c r="Q41" s="7">
        <f t="shared" si="9"/>
        <v>736.13679999999999</v>
      </c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 t="s">
        <v>172</v>
      </c>
      <c r="O42" s="3">
        <v>0.1236</v>
      </c>
      <c r="P42" s="7">
        <v>196</v>
      </c>
      <c r="Q42" s="7">
        <f t="shared" si="9"/>
        <v>24.2256</v>
      </c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>
        <f>SUM(O38:O42)</f>
        <v>13.8</v>
      </c>
      <c r="P43" s="7"/>
      <c r="Q43" s="7">
        <f>SUM(Q38:Q42)</f>
        <v>2704.8</v>
      </c>
      <c r="R43" s="3"/>
      <c r="S43" s="3"/>
      <c r="T43" s="3"/>
      <c r="U43" s="3"/>
      <c r="V43" s="7"/>
      <c r="W43" s="7"/>
      <c r="X43" s="7"/>
      <c r="Y43" s="7">
        <v>2704.8</v>
      </c>
      <c r="Z43" s="12">
        <v>2700</v>
      </c>
      <c r="AA43" s="12">
        <v>2300</v>
      </c>
      <c r="AB43" s="12">
        <f>Z43-AA43</f>
        <v>400</v>
      </c>
    </row>
    <row r="44" spans="1:28" x14ac:dyDescent="0.25">
      <c r="A44" s="29"/>
      <c r="B44" s="29"/>
      <c r="C44" s="29"/>
      <c r="D44" s="29"/>
      <c r="E44" s="33"/>
      <c r="F44" s="33"/>
      <c r="G44" s="29"/>
      <c r="H44" s="29"/>
      <c r="I44" s="29"/>
      <c r="J44" s="19"/>
      <c r="K44" s="19"/>
      <c r="L44" s="29"/>
      <c r="M44" s="29"/>
      <c r="N44" s="29"/>
      <c r="O44" s="29"/>
      <c r="P44" s="19"/>
      <c r="Q44" s="19"/>
      <c r="R44" s="29"/>
      <c r="S44" s="29"/>
      <c r="T44" s="29"/>
      <c r="U44" s="29"/>
      <c r="V44" s="19"/>
      <c r="W44" s="19"/>
      <c r="X44" s="19"/>
      <c r="Y44" s="19"/>
      <c r="Z44" s="33"/>
      <c r="AA44" s="33"/>
      <c r="AB44" s="33"/>
    </row>
    <row r="45" spans="1:28" x14ac:dyDescent="0.25">
      <c r="A45" s="3" t="s">
        <v>963</v>
      </c>
      <c r="B45" s="3" t="s">
        <v>964</v>
      </c>
      <c r="C45" s="3" t="s">
        <v>479</v>
      </c>
      <c r="D45" s="3">
        <v>0.45</v>
      </c>
      <c r="E45" s="12">
        <v>200</v>
      </c>
      <c r="F45" s="12"/>
      <c r="G45" s="3">
        <v>2.8106</v>
      </c>
      <c r="H45" s="3" t="s">
        <v>18</v>
      </c>
      <c r="I45" s="3">
        <v>1.5156000000000001</v>
      </c>
      <c r="J45" s="7">
        <v>1201</v>
      </c>
      <c r="K45" s="7">
        <f>I45*J45</f>
        <v>1820.2356</v>
      </c>
      <c r="L45" s="3"/>
      <c r="M45" s="3"/>
      <c r="N45" s="3"/>
      <c r="O45" s="3"/>
      <c r="P45" s="7"/>
      <c r="Q45" s="7"/>
      <c r="R45" s="3"/>
      <c r="S45" s="3">
        <v>6.8593999999999999</v>
      </c>
      <c r="T45" s="3" t="s">
        <v>18</v>
      </c>
      <c r="U45" s="3">
        <v>3.5516999999999999</v>
      </c>
      <c r="V45" s="7">
        <v>96.97</v>
      </c>
      <c r="W45" s="7">
        <f>U45*V45</f>
        <v>344.40834899999999</v>
      </c>
      <c r="X45" s="7"/>
      <c r="Y45" s="7"/>
      <c r="Z45" s="12"/>
      <c r="AA45" s="12"/>
      <c r="AB45" s="12"/>
    </row>
    <row r="46" spans="1:28" x14ac:dyDescent="0.25">
      <c r="A46" s="3"/>
      <c r="B46" s="3" t="s">
        <v>965</v>
      </c>
      <c r="C46" s="3"/>
      <c r="D46" s="3"/>
      <c r="E46" s="12"/>
      <c r="F46" s="12"/>
      <c r="G46" s="3"/>
      <c r="H46" s="3" t="s">
        <v>161</v>
      </c>
      <c r="I46" s="3">
        <v>1.2949999999999999</v>
      </c>
      <c r="J46" s="7">
        <v>1228</v>
      </c>
      <c r="K46" s="7">
        <f>I46*J46</f>
        <v>1590.26</v>
      </c>
      <c r="L46" s="3"/>
      <c r="M46" s="3"/>
      <c r="N46" s="3"/>
      <c r="O46" s="3"/>
      <c r="P46" s="7"/>
      <c r="Q46" s="7"/>
      <c r="R46" s="3"/>
      <c r="S46" s="3"/>
      <c r="T46" s="3" t="s">
        <v>161</v>
      </c>
      <c r="U46" s="3">
        <v>3.3077000000000001</v>
      </c>
      <c r="V46" s="7">
        <v>96.97</v>
      </c>
      <c r="W46" s="7">
        <f>U46*V46</f>
        <v>320.74766900000003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>
        <f>I45+I46</f>
        <v>2.8106</v>
      </c>
      <c r="J47" s="7"/>
      <c r="K47" s="7">
        <f>K45+K46</f>
        <v>3410.4956000000002</v>
      </c>
      <c r="L47" s="3"/>
      <c r="M47" s="3"/>
      <c r="N47" s="3"/>
      <c r="O47" s="3"/>
      <c r="P47" s="7"/>
      <c r="Q47" s="7"/>
      <c r="R47" s="3"/>
      <c r="S47" s="3"/>
      <c r="T47" s="3"/>
      <c r="U47" s="3">
        <f>U45+U46</f>
        <v>6.8593999999999999</v>
      </c>
      <c r="V47" s="7"/>
      <c r="W47" s="7">
        <f>W45+W46</f>
        <v>665.15601800000002</v>
      </c>
      <c r="X47" s="7"/>
      <c r="Y47" s="7">
        <f>K47+W47</f>
        <v>4075.6516180000003</v>
      </c>
      <c r="Z47" s="12">
        <v>4100</v>
      </c>
      <c r="AA47" s="12">
        <v>200</v>
      </c>
      <c r="AB47" s="12">
        <f>Z47-AA47</f>
        <v>3900</v>
      </c>
    </row>
    <row r="48" spans="1:28" x14ac:dyDescent="0.25">
      <c r="A48" s="29"/>
      <c r="B48" s="29"/>
      <c r="C48" s="29"/>
      <c r="D48" s="29"/>
      <c r="E48" s="33"/>
      <c r="F48" s="33"/>
      <c r="G48" s="29"/>
      <c r="H48" s="29"/>
      <c r="I48" s="29"/>
      <c r="J48" s="19"/>
      <c r="K48" s="19"/>
      <c r="L48" s="29"/>
      <c r="M48" s="29"/>
      <c r="N48" s="29"/>
      <c r="O48" s="29"/>
      <c r="P48" s="19"/>
      <c r="Q48" s="19"/>
      <c r="R48" s="29"/>
      <c r="S48" s="29"/>
      <c r="T48" s="29"/>
      <c r="U48" s="29"/>
      <c r="V48" s="19"/>
      <c r="W48" s="19"/>
      <c r="X48" s="19"/>
      <c r="Y48" s="19"/>
      <c r="Z48" s="33"/>
      <c r="AA48" s="33"/>
      <c r="AB48" s="33"/>
    </row>
    <row r="49" spans="1:28" x14ac:dyDescent="0.25">
      <c r="A49" s="3" t="s">
        <v>966</v>
      </c>
      <c r="B49" s="3" t="s">
        <v>967</v>
      </c>
      <c r="C49" s="3" t="s">
        <v>479</v>
      </c>
      <c r="D49" s="3">
        <v>4.16</v>
      </c>
      <c r="E49" s="12">
        <v>1400</v>
      </c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 t="s">
        <v>965</v>
      </c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29"/>
      <c r="B51" s="29"/>
      <c r="C51" s="29"/>
      <c r="D51" s="29"/>
      <c r="E51" s="33"/>
      <c r="F51" s="33"/>
      <c r="G51" s="29"/>
      <c r="H51" s="29"/>
      <c r="I51" s="29"/>
      <c r="J51" s="19"/>
      <c r="K51" s="19"/>
      <c r="L51" s="29"/>
      <c r="M51" s="29"/>
      <c r="N51" s="29"/>
      <c r="O51" s="29"/>
      <c r="P51" s="19"/>
      <c r="Q51" s="19"/>
      <c r="R51" s="29"/>
      <c r="S51" s="29"/>
      <c r="T51" s="29"/>
      <c r="U51" s="29"/>
      <c r="V51" s="19"/>
      <c r="W51" s="19"/>
      <c r="X51" s="19"/>
      <c r="Y51" s="19"/>
      <c r="Z51" s="33"/>
      <c r="AA51" s="33"/>
      <c r="AB51" s="33"/>
    </row>
    <row r="52" spans="1:28" x14ac:dyDescent="0.25">
      <c r="A52" s="3" t="s">
        <v>968</v>
      </c>
      <c r="B52" s="3" t="s">
        <v>969</v>
      </c>
      <c r="C52" s="3" t="s">
        <v>479</v>
      </c>
      <c r="D52" s="3">
        <v>0.4</v>
      </c>
      <c r="E52" s="12">
        <v>200</v>
      </c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 t="s">
        <v>965</v>
      </c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29"/>
      <c r="B54" s="29"/>
      <c r="C54" s="29"/>
      <c r="D54" s="29"/>
      <c r="E54" s="33"/>
      <c r="F54" s="33"/>
      <c r="G54" s="29"/>
      <c r="H54" s="29"/>
      <c r="I54" s="29"/>
      <c r="J54" s="19"/>
      <c r="K54" s="19"/>
      <c r="L54" s="29"/>
      <c r="M54" s="29"/>
      <c r="N54" s="29"/>
      <c r="O54" s="29"/>
      <c r="P54" s="19"/>
      <c r="Q54" s="19"/>
      <c r="R54" s="29"/>
      <c r="S54" s="29"/>
      <c r="T54" s="29"/>
      <c r="U54" s="29"/>
      <c r="V54" s="19"/>
      <c r="W54" s="19"/>
      <c r="X54" s="19"/>
      <c r="Y54" s="19"/>
      <c r="Z54" s="33"/>
      <c r="AA54" s="33"/>
      <c r="AB54" s="33"/>
    </row>
    <row r="55" spans="1:28" x14ac:dyDescent="0.25">
      <c r="A55" s="3" t="s">
        <v>970</v>
      </c>
      <c r="B55" s="3" t="s">
        <v>971</v>
      </c>
      <c r="C55" s="3" t="s">
        <v>479</v>
      </c>
      <c r="D55" s="3">
        <v>0.22</v>
      </c>
      <c r="E55" s="12">
        <v>100</v>
      </c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 t="s">
        <v>965</v>
      </c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29"/>
      <c r="B57" s="29"/>
      <c r="C57" s="29"/>
      <c r="D57" s="29"/>
      <c r="E57" s="33"/>
      <c r="F57" s="33"/>
      <c r="G57" s="29"/>
      <c r="H57" s="29"/>
      <c r="I57" s="29"/>
      <c r="J57" s="19"/>
      <c r="K57" s="19"/>
      <c r="L57" s="29"/>
      <c r="M57" s="29"/>
      <c r="N57" s="29"/>
      <c r="O57" s="29"/>
      <c r="P57" s="19"/>
      <c r="Q57" s="19"/>
      <c r="R57" s="29"/>
      <c r="S57" s="29"/>
      <c r="T57" s="29"/>
      <c r="U57" s="29"/>
      <c r="V57" s="19"/>
      <c r="W57" s="19"/>
      <c r="X57" s="19"/>
      <c r="Y57" s="19"/>
      <c r="Z57" s="33"/>
      <c r="AA57" s="33"/>
      <c r="AB57" s="33"/>
    </row>
    <row r="58" spans="1:28" x14ac:dyDescent="0.25">
      <c r="A58" s="3" t="s">
        <v>972</v>
      </c>
      <c r="B58" s="3" t="s">
        <v>973</v>
      </c>
      <c r="C58" s="3" t="s">
        <v>479</v>
      </c>
      <c r="D58" s="3">
        <v>3.91</v>
      </c>
      <c r="E58" s="12">
        <v>1400</v>
      </c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 t="s">
        <v>974</v>
      </c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29"/>
      <c r="B60" s="29"/>
      <c r="C60" s="29"/>
      <c r="D60" s="29"/>
      <c r="E60" s="33"/>
      <c r="F60" s="33"/>
      <c r="G60" s="29"/>
      <c r="H60" s="29"/>
      <c r="I60" s="29"/>
      <c r="J60" s="19"/>
      <c r="K60" s="19"/>
      <c r="L60" s="29"/>
      <c r="M60" s="29"/>
      <c r="N60" s="29"/>
      <c r="O60" s="29"/>
      <c r="P60" s="19"/>
      <c r="Q60" s="19"/>
      <c r="R60" s="29"/>
      <c r="S60" s="29"/>
      <c r="T60" s="29"/>
      <c r="U60" s="29"/>
      <c r="V60" s="19"/>
      <c r="W60" s="19"/>
      <c r="X60" s="19"/>
      <c r="Y60" s="19"/>
      <c r="Z60" s="33"/>
      <c r="AA60" s="33"/>
      <c r="AB60" s="33"/>
    </row>
    <row r="61" spans="1:28" x14ac:dyDescent="0.25">
      <c r="A61" s="3" t="s">
        <v>975</v>
      </c>
      <c r="B61" s="3" t="s">
        <v>976</v>
      </c>
      <c r="C61" s="3" t="s">
        <v>479</v>
      </c>
      <c r="D61" s="3">
        <v>11.81</v>
      </c>
      <c r="E61" s="12">
        <v>4500</v>
      </c>
      <c r="F61" s="12"/>
      <c r="G61" s="3">
        <v>5.8673000000000002</v>
      </c>
      <c r="H61" s="3" t="s">
        <v>18</v>
      </c>
      <c r="I61" s="3">
        <v>2.8174999999999999</v>
      </c>
      <c r="J61" s="7">
        <v>1201</v>
      </c>
      <c r="K61" s="7">
        <f>I61*J61</f>
        <v>3383.8174999999997</v>
      </c>
      <c r="L61" s="3"/>
      <c r="M61" s="3"/>
      <c r="N61" s="3"/>
      <c r="O61" s="3"/>
      <c r="P61" s="7"/>
      <c r="Q61" s="7"/>
      <c r="R61" s="3"/>
      <c r="S61" s="3">
        <v>8.6727000000000007</v>
      </c>
      <c r="T61" s="3" t="s">
        <v>18</v>
      </c>
      <c r="U61" s="3">
        <v>0.56540000000000001</v>
      </c>
      <c r="V61" s="7">
        <v>96.97</v>
      </c>
      <c r="W61" s="7">
        <f>U61*V61</f>
        <v>54.826838000000002</v>
      </c>
      <c r="X61" s="7"/>
      <c r="Y61" s="7"/>
      <c r="Z61" s="12"/>
      <c r="AA61" s="12"/>
      <c r="AB61" s="12"/>
    </row>
    <row r="62" spans="1:28" x14ac:dyDescent="0.25">
      <c r="A62" s="3"/>
      <c r="B62" s="3" t="s">
        <v>977</v>
      </c>
      <c r="C62" s="3"/>
      <c r="D62" s="3"/>
      <c r="E62" s="12"/>
      <c r="F62" s="12"/>
      <c r="G62" s="3"/>
      <c r="H62" s="3" t="s">
        <v>115</v>
      </c>
      <c r="I62" s="3">
        <v>1.1419999999999999</v>
      </c>
      <c r="J62" s="7">
        <v>980</v>
      </c>
      <c r="K62" s="7">
        <f t="shared" ref="K62:K63" si="10">I62*J62</f>
        <v>1119.1599999999999</v>
      </c>
      <c r="L62" s="3"/>
      <c r="M62" s="3"/>
      <c r="N62" s="3"/>
      <c r="O62" s="3"/>
      <c r="P62" s="7"/>
      <c r="Q62" s="7"/>
      <c r="R62" s="3"/>
      <c r="S62" s="3"/>
      <c r="T62" s="3" t="s">
        <v>115</v>
      </c>
      <c r="U62" s="3">
        <v>8.1073000000000004</v>
      </c>
      <c r="V62" s="7">
        <v>96.97</v>
      </c>
      <c r="W62" s="7">
        <f>U62*V62</f>
        <v>786.16488100000004</v>
      </c>
      <c r="X62" s="7"/>
      <c r="Y62" s="7"/>
      <c r="Z62" s="12"/>
      <c r="AA62" s="12"/>
      <c r="AB62" s="12"/>
    </row>
    <row r="63" spans="1:28" x14ac:dyDescent="0.25">
      <c r="A63" s="3"/>
      <c r="B63" s="3" t="s">
        <v>978</v>
      </c>
      <c r="C63" s="3"/>
      <c r="D63" s="3"/>
      <c r="E63" s="12"/>
      <c r="F63" s="12"/>
      <c r="G63" s="3"/>
      <c r="H63" s="3" t="s">
        <v>63</v>
      </c>
      <c r="I63" s="3">
        <v>1.9077999999999999</v>
      </c>
      <c r="J63" s="7">
        <v>386</v>
      </c>
      <c r="K63" s="7">
        <f t="shared" si="10"/>
        <v>736.41079999999999</v>
      </c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 t="s">
        <v>979</v>
      </c>
      <c r="C64" s="3"/>
      <c r="D64" s="3"/>
      <c r="E64" s="12"/>
      <c r="F64" s="12"/>
      <c r="G64" s="3"/>
      <c r="H64" s="3"/>
      <c r="I64" s="3">
        <f>SUM(I61:I63)</f>
        <v>5.8673000000000002</v>
      </c>
      <c r="J64" s="7"/>
      <c r="K64" s="7">
        <f>SUM(K61:K63)</f>
        <v>5239.3882999999987</v>
      </c>
      <c r="L64" s="3"/>
      <c r="M64" s="3"/>
      <c r="N64" s="3"/>
      <c r="O64" s="3"/>
      <c r="P64" s="7"/>
      <c r="Q64" s="7"/>
      <c r="R64" s="3"/>
      <c r="S64" s="3"/>
      <c r="T64" s="3"/>
      <c r="U64" s="3">
        <f>U61+U62</f>
        <v>8.6727000000000007</v>
      </c>
      <c r="V64" s="7"/>
      <c r="W64" s="7">
        <f>W61+W62</f>
        <v>840.99171899999999</v>
      </c>
      <c r="X64" s="7"/>
      <c r="Y64" s="7">
        <f>K64+W64</f>
        <v>6080.3800189999984</v>
      </c>
      <c r="Z64" s="12">
        <v>6100</v>
      </c>
      <c r="AA64" s="12">
        <v>4500</v>
      </c>
      <c r="AB64" s="12">
        <f>Z64-AA64</f>
        <v>1600</v>
      </c>
    </row>
    <row r="65" spans="1:28" x14ac:dyDescent="0.25">
      <c r="A65" s="29"/>
      <c r="B65" s="29"/>
      <c r="C65" s="29"/>
      <c r="D65" s="29"/>
      <c r="E65" s="33"/>
      <c r="F65" s="33"/>
      <c r="G65" s="29"/>
      <c r="H65" s="29"/>
      <c r="I65" s="29"/>
      <c r="J65" s="19"/>
      <c r="K65" s="19"/>
      <c r="L65" s="29"/>
      <c r="M65" s="29"/>
      <c r="N65" s="29"/>
      <c r="O65" s="29"/>
      <c r="P65" s="19"/>
      <c r="Q65" s="19"/>
      <c r="R65" s="29"/>
      <c r="S65" s="29"/>
      <c r="T65" s="29"/>
      <c r="U65" s="29"/>
      <c r="V65" s="19"/>
      <c r="W65" s="19"/>
      <c r="X65" s="19"/>
      <c r="Y65" s="19"/>
      <c r="Z65" s="33"/>
      <c r="AA65" s="33"/>
      <c r="AB65" s="33"/>
    </row>
    <row r="66" spans="1:28" x14ac:dyDescent="0.25">
      <c r="A66" s="3" t="s">
        <v>980</v>
      </c>
      <c r="B66" s="3" t="s">
        <v>981</v>
      </c>
      <c r="C66" s="3" t="s">
        <v>479</v>
      </c>
      <c r="D66" s="3">
        <v>150.80000000000001</v>
      </c>
      <c r="E66" s="12">
        <v>25400</v>
      </c>
      <c r="F66" s="12"/>
      <c r="G66" s="3">
        <v>1.1066</v>
      </c>
      <c r="H66" s="3" t="s">
        <v>160</v>
      </c>
      <c r="I66" s="3">
        <v>1.1066</v>
      </c>
      <c r="J66" s="7">
        <v>1104</v>
      </c>
      <c r="K66" s="7">
        <f>I66*J66</f>
        <v>1221.6864</v>
      </c>
      <c r="L66" s="3"/>
      <c r="M66" s="3">
        <v>147.7002</v>
      </c>
      <c r="N66" s="3" t="s">
        <v>170</v>
      </c>
      <c r="O66" s="3">
        <v>5.8901000000000003</v>
      </c>
      <c r="P66" s="7">
        <v>196</v>
      </c>
      <c r="Q66" s="7">
        <f>O66*P66</f>
        <v>1154.4596000000001</v>
      </c>
      <c r="R66" s="3"/>
      <c r="S66" s="3">
        <v>1.9932000000000001</v>
      </c>
      <c r="T66" s="3" t="s">
        <v>170</v>
      </c>
      <c r="U66" s="3">
        <v>0.80059999999999998</v>
      </c>
      <c r="V66" s="7">
        <v>96.97</v>
      </c>
      <c r="W66" s="7">
        <f>U66*V66</f>
        <v>77.634181999999996</v>
      </c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 t="s">
        <v>160</v>
      </c>
      <c r="O67" s="3">
        <v>43.057400000000001</v>
      </c>
      <c r="P67" s="7">
        <v>196</v>
      </c>
      <c r="Q67" s="7">
        <f t="shared" ref="Q67:Q70" si="11">O67*P67</f>
        <v>8439.2504000000008</v>
      </c>
      <c r="R67" s="3"/>
      <c r="S67" s="3"/>
      <c r="T67" s="3" t="s">
        <v>176</v>
      </c>
      <c r="U67" s="3">
        <v>0.70430000000000004</v>
      </c>
      <c r="V67" s="7">
        <v>96.97</v>
      </c>
      <c r="W67" s="7">
        <f t="shared" ref="W67:W68" si="12">U67*V67</f>
        <v>68.295971000000009</v>
      </c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 t="s">
        <v>176</v>
      </c>
      <c r="O68" s="3">
        <v>65.387799999999999</v>
      </c>
      <c r="P68" s="7">
        <v>196</v>
      </c>
      <c r="Q68" s="7">
        <f t="shared" si="11"/>
        <v>12816.0088</v>
      </c>
      <c r="R68" s="3"/>
      <c r="S68" s="3"/>
      <c r="T68" s="3" t="s">
        <v>172</v>
      </c>
      <c r="U68" s="3">
        <v>0.48830000000000001</v>
      </c>
      <c r="V68" s="7">
        <v>96.97</v>
      </c>
      <c r="W68" s="7">
        <f t="shared" si="12"/>
        <v>47.350451</v>
      </c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 t="s">
        <v>172</v>
      </c>
      <c r="O69" s="3">
        <v>14.4335</v>
      </c>
      <c r="P69" s="7">
        <v>196</v>
      </c>
      <c r="Q69" s="7">
        <f t="shared" si="11"/>
        <v>2828.9659999999999</v>
      </c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 t="s">
        <v>16</v>
      </c>
      <c r="O70" s="3">
        <v>18.9314</v>
      </c>
      <c r="P70" s="7">
        <v>196</v>
      </c>
      <c r="Q70" s="7">
        <f t="shared" si="11"/>
        <v>3710.5544</v>
      </c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>
        <v>1.1066</v>
      </c>
      <c r="J71" s="7"/>
      <c r="K71" s="7">
        <v>1221.69</v>
      </c>
      <c r="L71" s="3"/>
      <c r="M71" s="3"/>
      <c r="N71" s="3"/>
      <c r="O71" s="3">
        <f>SUM(O66:O70)</f>
        <v>147.7002</v>
      </c>
      <c r="P71" s="7"/>
      <c r="Q71" s="7">
        <f>SUM(Q66:Q70)</f>
        <v>28949.239200000004</v>
      </c>
      <c r="R71" s="3"/>
      <c r="S71" s="3"/>
      <c r="T71" s="3"/>
      <c r="U71" s="3">
        <f>SUM(U66:U68)</f>
        <v>1.9932000000000001</v>
      </c>
      <c r="V71" s="7"/>
      <c r="W71" s="7">
        <f>SUM(W66:W68)</f>
        <v>193.28060400000001</v>
      </c>
      <c r="X71" s="7"/>
      <c r="Y71" s="7">
        <f>K71+Q71+W71</f>
        <v>30364.209804000002</v>
      </c>
      <c r="Z71" s="12">
        <v>30400</v>
      </c>
      <c r="AA71" s="12">
        <v>25400</v>
      </c>
      <c r="AB71" s="12">
        <f>Z71-AA71</f>
        <v>5000</v>
      </c>
    </row>
    <row r="72" spans="1:28" x14ac:dyDescent="0.25">
      <c r="A72" s="29"/>
      <c r="B72" s="29"/>
      <c r="C72" s="29"/>
      <c r="D72" s="29"/>
      <c r="E72" s="33"/>
      <c r="F72" s="33"/>
      <c r="G72" s="29"/>
      <c r="H72" s="29"/>
      <c r="I72" s="29"/>
      <c r="J72" s="19"/>
      <c r="K72" s="19"/>
      <c r="L72" s="29"/>
      <c r="M72" s="29"/>
      <c r="N72" s="29"/>
      <c r="O72" s="29"/>
      <c r="P72" s="19"/>
      <c r="Q72" s="19"/>
      <c r="R72" s="29"/>
      <c r="S72" s="29"/>
      <c r="T72" s="29"/>
      <c r="U72" s="29"/>
      <c r="V72" s="19"/>
      <c r="W72" s="19"/>
      <c r="X72" s="19"/>
      <c r="Y72" s="19"/>
      <c r="Z72" s="33"/>
      <c r="AA72" s="33"/>
      <c r="AB72" s="33"/>
    </row>
    <row r="73" spans="1:28" x14ac:dyDescent="0.25">
      <c r="A73" s="3" t="s">
        <v>982</v>
      </c>
      <c r="B73" s="3" t="s">
        <v>983</v>
      </c>
      <c r="C73" s="3" t="s">
        <v>479</v>
      </c>
      <c r="D73" s="3">
        <v>139.31</v>
      </c>
      <c r="E73" s="12">
        <v>116900</v>
      </c>
      <c r="F73" s="12"/>
      <c r="G73" s="3">
        <v>125.4378</v>
      </c>
      <c r="H73" s="3" t="s">
        <v>160</v>
      </c>
      <c r="I73" s="3">
        <v>59.597099999999998</v>
      </c>
      <c r="J73" s="7">
        <v>1104</v>
      </c>
      <c r="K73" s="7">
        <f>I73*J73</f>
        <v>65795.198399999994</v>
      </c>
      <c r="L73" s="3"/>
      <c r="M73" s="3">
        <v>10.2857</v>
      </c>
      <c r="N73" s="3" t="s">
        <v>160</v>
      </c>
      <c r="O73" s="3">
        <v>0.7167</v>
      </c>
      <c r="P73" s="7">
        <v>196</v>
      </c>
      <c r="Q73" s="7">
        <f>O73*P73</f>
        <v>140.47319999999999</v>
      </c>
      <c r="R73" s="3"/>
      <c r="S73" s="3">
        <v>3.5865</v>
      </c>
      <c r="T73" s="3" t="s">
        <v>160</v>
      </c>
      <c r="U73" s="3">
        <v>1.1474</v>
      </c>
      <c r="V73" s="7">
        <v>96.97</v>
      </c>
      <c r="W73" s="7">
        <f>U73*V73</f>
        <v>111.263378</v>
      </c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 t="s">
        <v>176</v>
      </c>
      <c r="I74" s="3">
        <v>32.042000000000002</v>
      </c>
      <c r="J74" s="7">
        <v>883</v>
      </c>
      <c r="K74" s="7">
        <f t="shared" ref="K74:K79" si="13">I74*J74</f>
        <v>28293.086000000003</v>
      </c>
      <c r="L74" s="3"/>
      <c r="M74" s="3"/>
      <c r="N74" s="3" t="s">
        <v>176</v>
      </c>
      <c r="O74" s="3">
        <v>3.0097</v>
      </c>
      <c r="P74" s="7">
        <v>196</v>
      </c>
      <c r="Q74" s="7">
        <f t="shared" ref="Q74:Q76" si="14">O74*P74</f>
        <v>589.90120000000002</v>
      </c>
      <c r="R74" s="3"/>
      <c r="S74" s="3"/>
      <c r="T74" s="3" t="s">
        <v>176</v>
      </c>
      <c r="U74" s="3">
        <v>0.67630000000000001</v>
      </c>
      <c r="V74" s="7">
        <v>96.97</v>
      </c>
      <c r="W74" s="7">
        <f t="shared" ref="W74:W77" si="15">U74*V74</f>
        <v>65.580810999999997</v>
      </c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 t="s">
        <v>172</v>
      </c>
      <c r="I75" s="3">
        <v>4.2192999999999996</v>
      </c>
      <c r="J75" s="7">
        <v>745</v>
      </c>
      <c r="K75" s="7">
        <f t="shared" si="13"/>
        <v>3143.3784999999998</v>
      </c>
      <c r="L75" s="3"/>
      <c r="M75" s="3"/>
      <c r="N75" s="3" t="s">
        <v>172</v>
      </c>
      <c r="O75" s="3">
        <v>4.0704000000000002</v>
      </c>
      <c r="P75" s="7">
        <v>196</v>
      </c>
      <c r="Q75" s="7">
        <f t="shared" si="14"/>
        <v>797.79840000000002</v>
      </c>
      <c r="R75" s="3"/>
      <c r="S75" s="3"/>
      <c r="T75" s="3" t="s">
        <v>172</v>
      </c>
      <c r="U75" s="3">
        <v>0.90480000000000005</v>
      </c>
      <c r="V75" s="7">
        <v>96.97</v>
      </c>
      <c r="W75" s="7">
        <f t="shared" si="15"/>
        <v>87.738455999999999</v>
      </c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 t="s">
        <v>16</v>
      </c>
      <c r="I76" s="3">
        <v>9.6524999999999999</v>
      </c>
      <c r="J76" s="7">
        <v>1118</v>
      </c>
      <c r="K76" s="7">
        <f t="shared" si="13"/>
        <v>10791.494999999999</v>
      </c>
      <c r="L76" s="3"/>
      <c r="M76" s="3"/>
      <c r="N76" s="3" t="s">
        <v>16</v>
      </c>
      <c r="O76" s="3">
        <v>2.4889000000000001</v>
      </c>
      <c r="P76" s="7">
        <v>196</v>
      </c>
      <c r="Q76" s="7">
        <f t="shared" si="14"/>
        <v>487.82440000000003</v>
      </c>
      <c r="R76" s="3"/>
      <c r="S76" s="3"/>
      <c r="T76" s="3" t="s">
        <v>115</v>
      </c>
      <c r="U76" s="3">
        <v>0.59209999999999996</v>
      </c>
      <c r="V76" s="7">
        <v>96.97</v>
      </c>
      <c r="W76" s="7">
        <f t="shared" si="15"/>
        <v>57.415936999999992</v>
      </c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 t="s">
        <v>17</v>
      </c>
      <c r="I77" s="3">
        <v>4.3483999999999998</v>
      </c>
      <c r="J77" s="7">
        <v>842</v>
      </c>
      <c r="K77" s="7">
        <f t="shared" si="13"/>
        <v>3661.3527999999997</v>
      </c>
      <c r="L77" s="3"/>
      <c r="M77" s="3"/>
      <c r="N77" s="3"/>
      <c r="O77" s="3"/>
      <c r="P77" s="7"/>
      <c r="Q77" s="7"/>
      <c r="R77" s="3"/>
      <c r="S77" s="3"/>
      <c r="T77" s="3" t="s">
        <v>273</v>
      </c>
      <c r="U77" s="3">
        <v>0.26590000000000003</v>
      </c>
      <c r="V77" s="7">
        <v>96.97</v>
      </c>
      <c r="W77" s="7">
        <f t="shared" si="15"/>
        <v>25.784323000000001</v>
      </c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 t="s">
        <v>115</v>
      </c>
      <c r="I78" s="3">
        <v>5.3655999999999997</v>
      </c>
      <c r="J78" s="7">
        <v>980</v>
      </c>
      <c r="K78" s="7">
        <f t="shared" si="13"/>
        <v>5258.2879999999996</v>
      </c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 t="s">
        <v>273</v>
      </c>
      <c r="I79" s="3">
        <v>10.212899999999999</v>
      </c>
      <c r="J79" s="7">
        <v>1049</v>
      </c>
      <c r="K79" s="7">
        <f t="shared" si="13"/>
        <v>10713.3321</v>
      </c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>
        <f>SUM(I73:I79)</f>
        <v>125.43780000000001</v>
      </c>
      <c r="J80" s="7"/>
      <c r="K80" s="7">
        <f>SUM(K73:K79)</f>
        <v>127656.1308</v>
      </c>
      <c r="L80" s="3"/>
      <c r="M80" s="3"/>
      <c r="N80" s="3"/>
      <c r="O80" s="3">
        <f>SUM(O73:O76)</f>
        <v>10.2857</v>
      </c>
      <c r="P80" s="7"/>
      <c r="Q80" s="7">
        <f>SUM(Q73:Q76)</f>
        <v>2015.9972</v>
      </c>
      <c r="R80" s="3"/>
      <c r="S80" s="3"/>
      <c r="T80" s="3"/>
      <c r="U80" s="3">
        <f>SUM(U73:U77)</f>
        <v>3.5865</v>
      </c>
      <c r="V80" s="7"/>
      <c r="W80" s="7">
        <f>SUM(W73:W77)</f>
        <v>347.78290500000003</v>
      </c>
      <c r="X80" s="7"/>
      <c r="Y80" s="7">
        <f>K80+Q80+W80</f>
        <v>130019.910905</v>
      </c>
      <c r="Z80" s="12">
        <v>130000</v>
      </c>
      <c r="AA80" s="12">
        <v>116900</v>
      </c>
      <c r="AB80" s="12">
        <f>Z80-AA80</f>
        <v>13100</v>
      </c>
    </row>
    <row r="81" spans="1:28" x14ac:dyDescent="0.25">
      <c r="A81" s="29"/>
      <c r="B81" s="29"/>
      <c r="C81" s="29"/>
      <c r="D81" s="29"/>
      <c r="E81" s="33"/>
      <c r="F81" s="33"/>
      <c r="G81" s="29"/>
      <c r="H81" s="29"/>
      <c r="I81" s="29"/>
      <c r="J81" s="19"/>
      <c r="K81" s="19"/>
      <c r="L81" s="29"/>
      <c r="M81" s="29"/>
      <c r="N81" s="29"/>
      <c r="O81" s="29"/>
      <c r="P81" s="19"/>
      <c r="Q81" s="19"/>
      <c r="R81" s="29"/>
      <c r="S81" s="29"/>
      <c r="T81" s="29"/>
      <c r="U81" s="29"/>
      <c r="V81" s="19"/>
      <c r="W81" s="19"/>
      <c r="X81" s="19"/>
      <c r="Y81" s="19"/>
      <c r="Z81" s="33"/>
      <c r="AA81" s="33"/>
      <c r="AB81" s="33"/>
    </row>
    <row r="82" spans="1:28" x14ac:dyDescent="0.25">
      <c r="A82" s="3" t="s">
        <v>984</v>
      </c>
      <c r="B82" s="3" t="s">
        <v>634</v>
      </c>
      <c r="C82" s="3" t="s">
        <v>479</v>
      </c>
      <c r="D82" s="3">
        <v>75.44</v>
      </c>
      <c r="E82" s="12">
        <v>12300</v>
      </c>
      <c r="F82" s="12"/>
      <c r="G82" s="3">
        <v>75.44</v>
      </c>
      <c r="H82" s="3" t="s">
        <v>170</v>
      </c>
      <c r="I82" s="3">
        <v>1.2944</v>
      </c>
      <c r="J82" s="7">
        <v>580</v>
      </c>
      <c r="K82" s="7">
        <f>I82*J82</f>
        <v>750.75199999999995</v>
      </c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 t="s">
        <v>985</v>
      </c>
      <c r="C83" s="3"/>
      <c r="D83" s="3"/>
      <c r="E83" s="12"/>
      <c r="F83" s="12"/>
      <c r="G83" s="3"/>
      <c r="H83" s="3" t="s">
        <v>106</v>
      </c>
      <c r="I83" s="3">
        <v>18.199400000000001</v>
      </c>
      <c r="J83" s="7">
        <v>704</v>
      </c>
      <c r="K83" s="7">
        <f t="shared" ref="K83:K86" si="16">I83*J83</f>
        <v>12812.3776</v>
      </c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 t="s">
        <v>986</v>
      </c>
      <c r="C84" s="3"/>
      <c r="D84" s="3"/>
      <c r="E84" s="12"/>
      <c r="F84" s="12"/>
      <c r="G84" s="3"/>
      <c r="H84" s="3" t="s">
        <v>160</v>
      </c>
      <c r="I84" s="3">
        <v>48.052900000000001</v>
      </c>
      <c r="J84" s="7">
        <v>1104</v>
      </c>
      <c r="K84" s="7">
        <f t="shared" si="16"/>
        <v>53050.401600000005</v>
      </c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 t="s">
        <v>162</v>
      </c>
      <c r="I85" s="3">
        <v>0.75829999999999997</v>
      </c>
      <c r="J85" s="7">
        <v>1049</v>
      </c>
      <c r="K85" s="7">
        <f t="shared" si="16"/>
        <v>795.45669999999996</v>
      </c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 t="s">
        <v>176</v>
      </c>
      <c r="I86" s="3">
        <v>7.1349999999999998</v>
      </c>
      <c r="J86" s="7">
        <v>883</v>
      </c>
      <c r="K86" s="7">
        <f t="shared" si="16"/>
        <v>6300.2049999999999</v>
      </c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>
        <f>SUM(I82:I86)</f>
        <v>75.440000000000012</v>
      </c>
      <c r="J87" s="7"/>
      <c r="K87" s="7">
        <f>SUM(K82:K86)</f>
        <v>73709.192899999995</v>
      </c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>
        <v>73709.19</v>
      </c>
      <c r="Z87" s="12">
        <v>73700</v>
      </c>
      <c r="AA87" s="12">
        <v>12300</v>
      </c>
      <c r="AB87" s="12">
        <f>Z87-AA87</f>
        <v>61400</v>
      </c>
    </row>
    <row r="88" spans="1:28" x14ac:dyDescent="0.25">
      <c r="A88" s="29"/>
      <c r="B88" s="29"/>
      <c r="C88" s="29"/>
      <c r="D88" s="29"/>
      <c r="E88" s="33"/>
      <c r="F88" s="33"/>
      <c r="G88" s="29"/>
      <c r="H88" s="29"/>
      <c r="I88" s="29"/>
      <c r="J88" s="19"/>
      <c r="K88" s="19"/>
      <c r="L88" s="29"/>
      <c r="M88" s="29"/>
      <c r="N88" s="29"/>
      <c r="O88" s="29"/>
      <c r="P88" s="19"/>
      <c r="Q88" s="19"/>
      <c r="R88" s="29"/>
      <c r="S88" s="29"/>
      <c r="T88" s="29"/>
      <c r="U88" s="29"/>
      <c r="V88" s="19"/>
      <c r="W88" s="19"/>
      <c r="X88" s="19"/>
      <c r="Y88" s="19"/>
      <c r="Z88" s="33"/>
      <c r="AA88" s="33"/>
      <c r="AB88" s="33"/>
    </row>
    <row r="89" spans="1:28" x14ac:dyDescent="0.25">
      <c r="A89" s="3" t="s">
        <v>987</v>
      </c>
      <c r="B89" s="3" t="s">
        <v>988</v>
      </c>
      <c r="C89" s="3" t="s">
        <v>479</v>
      </c>
      <c r="D89" s="3">
        <v>160</v>
      </c>
      <c r="E89" s="12">
        <v>26200</v>
      </c>
      <c r="F89" s="12"/>
      <c r="G89" s="3"/>
      <c r="H89" s="3"/>
      <c r="I89" s="3"/>
      <c r="J89" s="7"/>
      <c r="K89" s="7"/>
      <c r="L89" s="3"/>
      <c r="M89" s="3">
        <v>160</v>
      </c>
      <c r="N89" s="3" t="s">
        <v>170</v>
      </c>
      <c r="O89" s="3">
        <v>4.6222000000000003</v>
      </c>
      <c r="P89" s="7">
        <v>196</v>
      </c>
      <c r="Q89" s="7">
        <f>O89*P89</f>
        <v>905.95120000000009</v>
      </c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 t="s">
        <v>106</v>
      </c>
      <c r="O90" s="3">
        <v>14.090999999999999</v>
      </c>
      <c r="P90" s="7">
        <v>196</v>
      </c>
      <c r="Q90" s="7">
        <f t="shared" ref="Q90:Q95" si="17">O90*P90</f>
        <v>2761.8359999999998</v>
      </c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 t="s">
        <v>160</v>
      </c>
      <c r="O91" s="3">
        <v>62.971800000000002</v>
      </c>
      <c r="P91" s="7">
        <v>196</v>
      </c>
      <c r="Q91" s="7">
        <f t="shared" si="17"/>
        <v>12342.4728</v>
      </c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 t="s">
        <v>162</v>
      </c>
      <c r="O92" s="3">
        <v>3.8988</v>
      </c>
      <c r="P92" s="7">
        <v>196</v>
      </c>
      <c r="Q92" s="7">
        <f t="shared" si="17"/>
        <v>764.16480000000001</v>
      </c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 t="s">
        <v>176</v>
      </c>
      <c r="O93" s="3">
        <v>67.318200000000004</v>
      </c>
      <c r="P93" s="7">
        <v>196</v>
      </c>
      <c r="Q93" s="7">
        <f t="shared" si="17"/>
        <v>13194.367200000001</v>
      </c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 t="s">
        <v>172</v>
      </c>
      <c r="O94" s="3">
        <v>1.4907999999999999</v>
      </c>
      <c r="P94" s="7">
        <v>196</v>
      </c>
      <c r="Q94" s="7">
        <f t="shared" si="17"/>
        <v>292.1968</v>
      </c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 t="s">
        <v>16</v>
      </c>
      <c r="O95" s="3">
        <v>5.6071999999999997</v>
      </c>
      <c r="P95" s="7">
        <v>196</v>
      </c>
      <c r="Q95" s="7">
        <f t="shared" si="17"/>
        <v>1099.0111999999999</v>
      </c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>
        <f>SUM(O89:O95)</f>
        <v>160</v>
      </c>
      <c r="P96" s="7"/>
      <c r="Q96" s="7">
        <f>SUM(Q89:Q95)</f>
        <v>31360</v>
      </c>
      <c r="R96" s="3"/>
      <c r="S96" s="3"/>
      <c r="T96" s="3"/>
      <c r="U96" s="3"/>
      <c r="V96" s="7"/>
      <c r="W96" s="7"/>
      <c r="X96" s="7"/>
      <c r="Y96" s="7">
        <v>31360</v>
      </c>
      <c r="Z96" s="12">
        <v>31400</v>
      </c>
      <c r="AA96" s="12">
        <v>26200</v>
      </c>
      <c r="AB96" s="12">
        <f>Z96-AA96</f>
        <v>5200</v>
      </c>
    </row>
    <row r="97" spans="1:28" x14ac:dyDescent="0.25">
      <c r="A97" s="29"/>
      <c r="B97" s="29"/>
      <c r="C97" s="29"/>
      <c r="D97" s="29"/>
      <c r="E97" s="33"/>
      <c r="F97" s="33"/>
      <c r="G97" s="29"/>
      <c r="H97" s="29"/>
      <c r="I97" s="29"/>
      <c r="J97" s="19"/>
      <c r="K97" s="19"/>
      <c r="L97" s="29"/>
      <c r="M97" s="29"/>
      <c r="N97" s="29"/>
      <c r="O97" s="29"/>
      <c r="P97" s="19"/>
      <c r="Q97" s="19"/>
      <c r="R97" s="29"/>
      <c r="S97" s="29"/>
      <c r="T97" s="29"/>
      <c r="U97" s="29"/>
      <c r="V97" s="19"/>
      <c r="W97" s="19"/>
      <c r="X97" s="19"/>
      <c r="Y97" s="19"/>
      <c r="Z97" s="33"/>
      <c r="AA97" s="33"/>
      <c r="AB97" s="33"/>
    </row>
    <row r="98" spans="1:28" x14ac:dyDescent="0.25">
      <c r="A98" s="3" t="s">
        <v>989</v>
      </c>
      <c r="B98" s="3" t="s">
        <v>120</v>
      </c>
      <c r="C98" s="3" t="s">
        <v>169</v>
      </c>
      <c r="D98" s="3">
        <v>152.88</v>
      </c>
      <c r="E98" s="12">
        <v>100000</v>
      </c>
      <c r="F98" s="12"/>
      <c r="G98" s="3">
        <v>79.275599999999997</v>
      </c>
      <c r="H98" s="3" t="s">
        <v>18</v>
      </c>
      <c r="I98" s="3">
        <v>29.142700000000001</v>
      </c>
      <c r="J98" s="7">
        <v>1201</v>
      </c>
      <c r="K98" s="7">
        <f>I98*J98</f>
        <v>35000.382700000002</v>
      </c>
      <c r="L98" s="3"/>
      <c r="M98" s="3">
        <v>68.937600000000003</v>
      </c>
      <c r="N98" s="3" t="s">
        <v>157</v>
      </c>
      <c r="O98" s="3">
        <v>3.0920999999999998</v>
      </c>
      <c r="P98" s="7">
        <v>196</v>
      </c>
      <c r="Q98" s="7">
        <f>O98*P98</f>
        <v>606.05160000000001</v>
      </c>
      <c r="R98" s="3"/>
      <c r="S98" s="3">
        <v>4.5656999999999996</v>
      </c>
      <c r="T98" s="3" t="s">
        <v>18</v>
      </c>
      <c r="U98" s="3">
        <v>1.4146000000000001</v>
      </c>
      <c r="V98" s="7">
        <v>96.97</v>
      </c>
      <c r="W98" s="7">
        <f>U98*V98</f>
        <v>137.17376200000001</v>
      </c>
      <c r="X98" s="7"/>
      <c r="Y98" s="7"/>
      <c r="Z98" s="12"/>
      <c r="AA98" s="12"/>
      <c r="AB98" s="12"/>
    </row>
    <row r="99" spans="1:28" x14ac:dyDescent="0.25">
      <c r="A99" s="3"/>
      <c r="B99" s="3" t="s">
        <v>990</v>
      </c>
      <c r="C99" s="3"/>
      <c r="D99" s="3"/>
      <c r="E99" s="12"/>
      <c r="F99" s="12"/>
      <c r="G99" s="3"/>
      <c r="H99" s="3" t="s">
        <v>106</v>
      </c>
      <c r="I99" s="3">
        <v>3.6577999999999999</v>
      </c>
      <c r="J99" s="7">
        <v>704</v>
      </c>
      <c r="K99" s="7">
        <f t="shared" ref="K99:K104" si="18">I99*J99</f>
        <v>2575.0911999999998</v>
      </c>
      <c r="L99" s="3"/>
      <c r="M99" s="3"/>
      <c r="N99" s="3" t="s">
        <v>18</v>
      </c>
      <c r="O99" s="3">
        <v>30.3063</v>
      </c>
      <c r="P99" s="7">
        <v>196</v>
      </c>
      <c r="Q99" s="7">
        <f t="shared" ref="Q99:Q102" si="19">O99*P99</f>
        <v>5940.0348000000004</v>
      </c>
      <c r="R99" s="3"/>
      <c r="S99" s="3"/>
      <c r="T99" s="3" t="s">
        <v>106</v>
      </c>
      <c r="U99" s="3">
        <v>0.60450000000000004</v>
      </c>
      <c r="V99" s="7">
        <v>96.97</v>
      </c>
      <c r="W99" s="7">
        <f t="shared" ref="W99:W101" si="20">U99*V99</f>
        <v>58.618365000000004</v>
      </c>
      <c r="X99" s="7"/>
      <c r="Y99" s="7"/>
      <c r="Z99" s="12"/>
      <c r="AA99" s="12"/>
      <c r="AB99" s="12"/>
    </row>
    <row r="100" spans="1:28" x14ac:dyDescent="0.25">
      <c r="A100" s="3"/>
      <c r="B100" s="3" t="s">
        <v>991</v>
      </c>
      <c r="C100" s="3"/>
      <c r="D100" s="3"/>
      <c r="E100" s="12"/>
      <c r="F100" s="12"/>
      <c r="G100" s="3"/>
      <c r="H100" s="3" t="s">
        <v>176</v>
      </c>
      <c r="I100" s="3">
        <v>6.9400000000000003E-2</v>
      </c>
      <c r="J100" s="7">
        <v>883</v>
      </c>
      <c r="K100" s="7">
        <f t="shared" si="18"/>
        <v>61.280200000000001</v>
      </c>
      <c r="L100" s="3"/>
      <c r="M100" s="3"/>
      <c r="N100" s="3" t="s">
        <v>106</v>
      </c>
      <c r="O100" s="3">
        <v>18.2575</v>
      </c>
      <c r="P100" s="7">
        <v>196</v>
      </c>
      <c r="Q100" s="7">
        <f t="shared" si="19"/>
        <v>3578.4700000000003</v>
      </c>
      <c r="R100" s="3"/>
      <c r="S100" s="3"/>
      <c r="T100" s="3" t="s">
        <v>161</v>
      </c>
      <c r="U100" s="3">
        <v>2.3605</v>
      </c>
      <c r="V100" s="7">
        <v>96.97</v>
      </c>
      <c r="W100" s="7">
        <f t="shared" si="20"/>
        <v>228.897685</v>
      </c>
      <c r="X100" s="7"/>
      <c r="Y100" s="7"/>
      <c r="Z100" s="12"/>
      <c r="AA100" s="12"/>
      <c r="AB100" s="12"/>
    </row>
    <row r="101" spans="1:28" x14ac:dyDescent="0.25">
      <c r="A101" s="3"/>
      <c r="B101" s="3" t="s">
        <v>992</v>
      </c>
      <c r="C101" s="3"/>
      <c r="D101" s="3"/>
      <c r="E101" s="12"/>
      <c r="F101" s="12"/>
      <c r="G101" s="3"/>
      <c r="H101" s="3" t="s">
        <v>161</v>
      </c>
      <c r="I101" s="3">
        <v>37.1556</v>
      </c>
      <c r="J101" s="7">
        <v>1228</v>
      </c>
      <c r="K101" s="7">
        <f t="shared" si="18"/>
        <v>45627.076800000003</v>
      </c>
      <c r="L101" s="3"/>
      <c r="M101" s="3"/>
      <c r="N101" s="3" t="s">
        <v>16</v>
      </c>
      <c r="O101" s="3">
        <v>1.8529</v>
      </c>
      <c r="P101" s="7">
        <v>196</v>
      </c>
      <c r="Q101" s="7">
        <f t="shared" si="19"/>
        <v>363.16840000000002</v>
      </c>
      <c r="R101" s="3"/>
      <c r="S101" s="3"/>
      <c r="T101" s="3" t="s">
        <v>115</v>
      </c>
      <c r="U101" s="3">
        <v>0.18609999999999999</v>
      </c>
      <c r="V101" s="7">
        <v>96.97</v>
      </c>
      <c r="W101" s="7">
        <f t="shared" si="20"/>
        <v>18.046116999999999</v>
      </c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 t="s">
        <v>16</v>
      </c>
      <c r="I102" s="3">
        <v>5.2927999999999997</v>
      </c>
      <c r="J102" s="7">
        <v>1118</v>
      </c>
      <c r="K102" s="7">
        <f t="shared" si="18"/>
        <v>5917.3503999999994</v>
      </c>
      <c r="L102" s="3"/>
      <c r="M102" s="3"/>
      <c r="N102" s="3" t="s">
        <v>63</v>
      </c>
      <c r="O102" s="3">
        <v>15.428800000000001</v>
      </c>
      <c r="P102" s="7">
        <v>196</v>
      </c>
      <c r="Q102" s="7">
        <f t="shared" si="19"/>
        <v>3024.0448000000001</v>
      </c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 t="s">
        <v>115</v>
      </c>
      <c r="I103" s="3">
        <v>3.9047000000000001</v>
      </c>
      <c r="J103" s="7">
        <v>980</v>
      </c>
      <c r="K103" s="7">
        <f t="shared" si="18"/>
        <v>3826.6060000000002</v>
      </c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 t="s">
        <v>63</v>
      </c>
      <c r="I104" s="3">
        <v>5.2600000000000001E-2</v>
      </c>
      <c r="J104" s="7">
        <v>386</v>
      </c>
      <c r="K104" s="7">
        <f t="shared" si="18"/>
        <v>20.303599999999999</v>
      </c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>
        <f>SUM(I98:I104)</f>
        <v>79.275599999999997</v>
      </c>
      <c r="J105" s="7"/>
      <c r="K105" s="7">
        <f>SUM(K98:K104)</f>
        <v>93028.090899999996</v>
      </c>
      <c r="L105" s="3"/>
      <c r="M105" s="3"/>
      <c r="N105" s="3"/>
      <c r="O105" s="3">
        <f>SUM(O98:O102)</f>
        <v>68.937600000000003</v>
      </c>
      <c r="P105" s="7"/>
      <c r="Q105" s="7">
        <f>SUM(Q98:Q102)</f>
        <v>13511.769600000001</v>
      </c>
      <c r="R105" s="3"/>
      <c r="S105" s="3"/>
      <c r="T105" s="3"/>
      <c r="U105" s="3">
        <f>SUM(U98:U101)</f>
        <v>4.5656999999999996</v>
      </c>
      <c r="V105" s="7"/>
      <c r="W105" s="7">
        <f>SUM(W98:W101)</f>
        <v>442.735929</v>
      </c>
      <c r="X105" s="7"/>
      <c r="Y105" s="7">
        <f>K105+Q105+W105</f>
        <v>106982.596429</v>
      </c>
      <c r="Z105" s="12">
        <v>107000</v>
      </c>
      <c r="AA105" s="12">
        <v>100000</v>
      </c>
      <c r="AB105" s="12">
        <f>Z105-AA105</f>
        <v>7000</v>
      </c>
    </row>
    <row r="106" spans="1:28" x14ac:dyDescent="0.25">
      <c r="A106" s="29"/>
      <c r="B106" s="29"/>
      <c r="C106" s="29"/>
      <c r="D106" s="29"/>
      <c r="E106" s="33"/>
      <c r="F106" s="33"/>
      <c r="G106" s="29"/>
      <c r="H106" s="29"/>
      <c r="I106" s="29"/>
      <c r="J106" s="19"/>
      <c r="K106" s="19"/>
      <c r="L106" s="29"/>
      <c r="M106" s="29"/>
      <c r="N106" s="29"/>
      <c r="O106" s="29"/>
      <c r="P106" s="19"/>
      <c r="Q106" s="19"/>
      <c r="R106" s="29"/>
      <c r="S106" s="29"/>
      <c r="T106" s="29"/>
      <c r="U106" s="29"/>
      <c r="V106" s="19"/>
      <c r="W106" s="19"/>
      <c r="X106" s="19"/>
      <c r="Y106" s="19"/>
      <c r="Z106" s="33"/>
      <c r="AA106" s="33"/>
      <c r="AB106" s="33"/>
    </row>
    <row r="107" spans="1:28" x14ac:dyDescent="0.25">
      <c r="A107" s="3" t="s">
        <v>993</v>
      </c>
      <c r="B107" s="3" t="s">
        <v>602</v>
      </c>
      <c r="C107" s="3" t="s">
        <v>169</v>
      </c>
      <c r="D107" s="3">
        <v>147.6</v>
      </c>
      <c r="E107" s="12">
        <v>80500</v>
      </c>
      <c r="F107" s="12"/>
      <c r="G107" s="3">
        <v>85.8827</v>
      </c>
      <c r="H107" s="3" t="s">
        <v>157</v>
      </c>
      <c r="I107" s="3">
        <v>1.6400000000000001E-2</v>
      </c>
      <c r="J107" s="7">
        <v>925</v>
      </c>
      <c r="K107" s="7">
        <f>I107*J107</f>
        <v>15.170000000000002</v>
      </c>
      <c r="L107" s="3"/>
      <c r="M107" s="3">
        <v>1.6879999999999999</v>
      </c>
      <c r="N107" s="3" t="s">
        <v>18</v>
      </c>
      <c r="O107" s="3">
        <v>1.1599999999999999E-2</v>
      </c>
      <c r="P107" s="7">
        <v>196</v>
      </c>
      <c r="Q107" s="7">
        <f>O107*P107</f>
        <v>2.2736000000000001</v>
      </c>
      <c r="R107" s="3"/>
      <c r="S107" s="3">
        <v>60.029299999999999</v>
      </c>
      <c r="T107" s="3" t="s">
        <v>18</v>
      </c>
      <c r="U107" s="3">
        <v>0.4753</v>
      </c>
      <c r="V107" s="7">
        <v>96.97</v>
      </c>
      <c r="W107" s="7">
        <f>U107*V107</f>
        <v>46.089841</v>
      </c>
      <c r="X107" s="7"/>
      <c r="Y107" s="7"/>
      <c r="Z107" s="12"/>
      <c r="AA107" s="12"/>
      <c r="AB107" s="12"/>
    </row>
    <row r="108" spans="1:28" x14ac:dyDescent="0.25">
      <c r="A108" s="3"/>
      <c r="B108" s="3" t="s">
        <v>994</v>
      </c>
      <c r="C108" s="3"/>
      <c r="D108" s="3"/>
      <c r="E108" s="12"/>
      <c r="F108" s="12"/>
      <c r="G108" s="3"/>
      <c r="H108" s="3" t="s">
        <v>18</v>
      </c>
      <c r="I108" s="3">
        <v>29.6738</v>
      </c>
      <c r="J108" s="7">
        <v>1201</v>
      </c>
      <c r="K108" s="7">
        <f t="shared" ref="K108:K110" si="21">I108*J108</f>
        <v>35638.233800000002</v>
      </c>
      <c r="L108" s="3"/>
      <c r="M108" s="3"/>
      <c r="N108" s="3" t="s">
        <v>106</v>
      </c>
      <c r="O108" s="3">
        <v>1.6763999999999999</v>
      </c>
      <c r="P108" s="7">
        <v>196</v>
      </c>
      <c r="Q108" s="7">
        <f>O108*P108</f>
        <v>328.57439999999997</v>
      </c>
      <c r="R108" s="3"/>
      <c r="S108" s="3"/>
      <c r="T108" s="3" t="s">
        <v>106</v>
      </c>
      <c r="U108" s="3">
        <v>34.433900000000001</v>
      </c>
      <c r="V108" s="7">
        <v>96.97</v>
      </c>
      <c r="W108" s="7">
        <f t="shared" ref="W108:W111" si="22">U108*V108</f>
        <v>3339.0552830000001</v>
      </c>
      <c r="X108" s="7"/>
      <c r="Y108" s="7"/>
      <c r="Z108" s="12"/>
      <c r="AA108" s="12"/>
      <c r="AB108" s="12"/>
    </row>
    <row r="109" spans="1:28" x14ac:dyDescent="0.25">
      <c r="A109" s="3"/>
      <c r="B109" s="3" t="s">
        <v>992</v>
      </c>
      <c r="C109" s="3"/>
      <c r="D109" s="3"/>
      <c r="E109" s="12"/>
      <c r="F109" s="12"/>
      <c r="G109" s="3"/>
      <c r="H109" s="3" t="s">
        <v>106</v>
      </c>
      <c r="I109" s="3">
        <v>23.878</v>
      </c>
      <c r="J109" s="7">
        <v>704</v>
      </c>
      <c r="K109" s="7">
        <f t="shared" si="21"/>
        <v>16810.112000000001</v>
      </c>
      <c r="L109" s="3"/>
      <c r="M109" s="3"/>
      <c r="N109" s="3"/>
      <c r="O109" s="3"/>
      <c r="P109" s="7"/>
      <c r="Q109" s="7"/>
      <c r="R109" s="3"/>
      <c r="S109" s="3"/>
      <c r="T109" s="3" t="s">
        <v>160</v>
      </c>
      <c r="U109" s="3">
        <v>3.6799999999999999E-2</v>
      </c>
      <c r="V109" s="7">
        <v>96.97</v>
      </c>
      <c r="W109" s="7">
        <f t="shared" si="22"/>
        <v>3.5684960000000001</v>
      </c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 t="s">
        <v>160</v>
      </c>
      <c r="I110" s="3">
        <v>32.314500000000002</v>
      </c>
      <c r="J110" s="7">
        <v>1104</v>
      </c>
      <c r="K110" s="7">
        <f t="shared" si="21"/>
        <v>35675.208000000006</v>
      </c>
      <c r="L110" s="3"/>
      <c r="M110" s="3"/>
      <c r="N110" s="3"/>
      <c r="O110" s="3"/>
      <c r="P110" s="7"/>
      <c r="Q110" s="7"/>
      <c r="R110" s="3"/>
      <c r="S110" s="3"/>
      <c r="T110" s="3" t="s">
        <v>63</v>
      </c>
      <c r="U110" s="3">
        <v>22.752700000000001</v>
      </c>
      <c r="V110" s="7">
        <v>96.97</v>
      </c>
      <c r="W110" s="7">
        <f t="shared" si="22"/>
        <v>2206.3293189999999</v>
      </c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 t="s">
        <v>49</v>
      </c>
      <c r="U111" s="3">
        <v>2.3306</v>
      </c>
      <c r="V111" s="7">
        <v>96.97</v>
      </c>
      <c r="W111" s="7">
        <f t="shared" si="22"/>
        <v>225.99828199999999</v>
      </c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>
        <f>SUM(I107:I110)</f>
        <v>85.8827</v>
      </c>
      <c r="J112" s="7"/>
      <c r="K112" s="7">
        <f>SUM(K107:K110)</f>
        <v>88138.723800000007</v>
      </c>
      <c r="L112" s="3"/>
      <c r="M112" s="3"/>
      <c r="N112" s="3"/>
      <c r="O112" s="3">
        <f>O107+O108</f>
        <v>1.6879999999999999</v>
      </c>
      <c r="P112" s="7"/>
      <c r="Q112" s="7">
        <f>Q107+Q108</f>
        <v>330.84799999999996</v>
      </c>
      <c r="R112" s="3"/>
      <c r="S112" s="3"/>
      <c r="T112" s="3"/>
      <c r="U112" s="3">
        <f>SUM(U107:U111)</f>
        <v>60.029299999999999</v>
      </c>
      <c r="V112" s="7"/>
      <c r="W112" s="7">
        <f>SUM(W107:W111)</f>
        <v>5821.0412209999995</v>
      </c>
      <c r="X112" s="7"/>
      <c r="Y112" s="7">
        <f>K112+Q112+W112</f>
        <v>94290.613020999997</v>
      </c>
      <c r="Z112" s="12">
        <v>94300</v>
      </c>
      <c r="AA112" s="12">
        <v>80500</v>
      </c>
      <c r="AB112" s="12">
        <f>Z112-AA112</f>
        <v>13800</v>
      </c>
    </row>
    <row r="113" spans="1:28" x14ac:dyDescent="0.25">
      <c r="A113" s="29"/>
      <c r="B113" s="29"/>
      <c r="C113" s="29"/>
      <c r="D113" s="29"/>
      <c r="E113" s="33"/>
      <c r="F113" s="33"/>
      <c r="G113" s="29"/>
      <c r="H113" s="29"/>
      <c r="I113" s="29"/>
      <c r="J113" s="19"/>
      <c r="K113" s="19"/>
      <c r="L113" s="29"/>
      <c r="M113" s="29"/>
      <c r="N113" s="29"/>
      <c r="O113" s="29"/>
      <c r="P113" s="19"/>
      <c r="Q113" s="19"/>
      <c r="R113" s="29"/>
      <c r="S113" s="29"/>
      <c r="T113" s="29"/>
      <c r="U113" s="29"/>
      <c r="V113" s="19"/>
      <c r="W113" s="19"/>
      <c r="X113" s="19"/>
      <c r="Y113" s="19"/>
      <c r="Z113" s="33"/>
      <c r="AA113" s="33"/>
      <c r="AB113" s="33"/>
    </row>
    <row r="114" spans="1:28" x14ac:dyDescent="0.25">
      <c r="A114" s="3" t="s">
        <v>995</v>
      </c>
      <c r="B114" s="3" t="s">
        <v>996</v>
      </c>
      <c r="C114" s="3" t="s">
        <v>264</v>
      </c>
      <c r="D114" s="3">
        <v>160</v>
      </c>
      <c r="E114" s="12">
        <v>83300</v>
      </c>
      <c r="F114" s="12"/>
      <c r="G114" s="3">
        <v>125.40949999999999</v>
      </c>
      <c r="H114" s="3" t="s">
        <v>18</v>
      </c>
      <c r="I114" s="3">
        <v>22.3247</v>
      </c>
      <c r="J114" s="7">
        <v>1201</v>
      </c>
      <c r="K114" s="7">
        <f>I114*J114</f>
        <v>26811.9647</v>
      </c>
      <c r="L114" s="3"/>
      <c r="M114" s="3"/>
      <c r="N114" s="3"/>
      <c r="O114" s="3"/>
      <c r="P114" s="7"/>
      <c r="Q114" s="7"/>
      <c r="R114" s="3"/>
      <c r="S114" s="3">
        <v>34.590499999999999</v>
      </c>
      <c r="T114" s="3" t="s">
        <v>18</v>
      </c>
      <c r="U114" s="3">
        <v>5.7835000000000001</v>
      </c>
      <c r="V114" s="7">
        <v>96.97</v>
      </c>
      <c r="W114" s="7">
        <f>U114*V114</f>
        <v>560.82599500000003</v>
      </c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 t="s">
        <v>106</v>
      </c>
      <c r="I115" s="3">
        <v>26.7151</v>
      </c>
      <c r="J115" s="7">
        <v>704</v>
      </c>
      <c r="K115" s="7">
        <f t="shared" ref="K115:K123" si="23">I115*J115</f>
        <v>18807.430400000001</v>
      </c>
      <c r="L115" s="3"/>
      <c r="M115" s="3"/>
      <c r="N115" s="3"/>
      <c r="O115" s="3"/>
      <c r="P115" s="7"/>
      <c r="Q115" s="7"/>
      <c r="R115" s="3"/>
      <c r="S115" s="3"/>
      <c r="T115" s="3" t="s">
        <v>106</v>
      </c>
      <c r="U115" s="3">
        <v>5.3528000000000002</v>
      </c>
      <c r="V115" s="7">
        <v>96.97</v>
      </c>
      <c r="W115" s="7">
        <f t="shared" ref="W115:W121" si="24">U115*V115</f>
        <v>519.061016</v>
      </c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 t="s">
        <v>161</v>
      </c>
      <c r="I116" s="3">
        <v>21.478000000000002</v>
      </c>
      <c r="J116" s="7">
        <v>1228</v>
      </c>
      <c r="K116" s="7">
        <f t="shared" si="23"/>
        <v>26374.984</v>
      </c>
      <c r="L116" s="3"/>
      <c r="M116" s="3"/>
      <c r="N116" s="3"/>
      <c r="O116" s="3"/>
      <c r="P116" s="7"/>
      <c r="Q116" s="7"/>
      <c r="R116" s="3"/>
      <c r="S116" s="3"/>
      <c r="T116" s="3" t="s">
        <v>161</v>
      </c>
      <c r="U116" s="3">
        <v>0.75860000000000005</v>
      </c>
      <c r="V116" s="7">
        <v>96.97</v>
      </c>
      <c r="W116" s="7">
        <f t="shared" si="24"/>
        <v>73.561442</v>
      </c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 t="s">
        <v>16</v>
      </c>
      <c r="I117" s="3">
        <v>19.511099999999999</v>
      </c>
      <c r="J117" s="7">
        <v>1118</v>
      </c>
      <c r="K117" s="7">
        <f t="shared" si="23"/>
        <v>21813.409799999998</v>
      </c>
      <c r="L117" s="3"/>
      <c r="M117" s="3"/>
      <c r="N117" s="3"/>
      <c r="O117" s="3"/>
      <c r="P117" s="7"/>
      <c r="Q117" s="7"/>
      <c r="R117" s="3"/>
      <c r="S117" s="3"/>
      <c r="T117" s="3" t="s">
        <v>16</v>
      </c>
      <c r="U117" s="3">
        <v>1.3991</v>
      </c>
      <c r="V117" s="7">
        <v>96.97</v>
      </c>
      <c r="W117" s="7">
        <f t="shared" si="24"/>
        <v>135.670727</v>
      </c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 t="s">
        <v>307</v>
      </c>
      <c r="I118" s="3">
        <v>1.6065</v>
      </c>
      <c r="J118" s="7">
        <v>897</v>
      </c>
      <c r="K118" s="7">
        <f t="shared" si="23"/>
        <v>1441.0305000000001</v>
      </c>
      <c r="L118" s="3"/>
      <c r="M118" s="3"/>
      <c r="N118" s="3"/>
      <c r="O118" s="3"/>
      <c r="P118" s="7"/>
      <c r="Q118" s="7"/>
      <c r="R118" s="3"/>
      <c r="S118" s="3"/>
      <c r="T118" s="3" t="s">
        <v>165</v>
      </c>
      <c r="U118" s="3">
        <v>1.3046</v>
      </c>
      <c r="V118" s="7">
        <v>96.97</v>
      </c>
      <c r="W118" s="7">
        <f t="shared" si="24"/>
        <v>126.50706199999999</v>
      </c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 t="s">
        <v>997</v>
      </c>
      <c r="I119" s="3">
        <v>2.2515000000000001</v>
      </c>
      <c r="J119" s="7">
        <v>621</v>
      </c>
      <c r="K119" s="7">
        <f t="shared" si="23"/>
        <v>1398.1815000000001</v>
      </c>
      <c r="L119" s="3"/>
      <c r="M119" s="3"/>
      <c r="N119" s="3"/>
      <c r="O119" s="3"/>
      <c r="P119" s="7"/>
      <c r="Q119" s="7"/>
      <c r="R119" s="3"/>
      <c r="S119" s="3"/>
      <c r="T119" s="3" t="s">
        <v>454</v>
      </c>
      <c r="U119" s="3">
        <v>0.15770000000000001</v>
      </c>
      <c r="V119" s="7">
        <v>96.97</v>
      </c>
      <c r="W119" s="7">
        <f t="shared" si="24"/>
        <v>15.292169000000001</v>
      </c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 t="s">
        <v>454</v>
      </c>
      <c r="I120" s="3">
        <v>6.1825999999999999</v>
      </c>
      <c r="J120" s="7">
        <v>455</v>
      </c>
      <c r="K120" s="7">
        <f t="shared" si="23"/>
        <v>2813.0830000000001</v>
      </c>
      <c r="L120" s="3"/>
      <c r="M120" s="3"/>
      <c r="N120" s="3"/>
      <c r="O120" s="3"/>
      <c r="P120" s="7"/>
      <c r="Q120" s="7"/>
      <c r="R120" s="3"/>
      <c r="S120" s="3"/>
      <c r="T120" s="3" t="s">
        <v>45</v>
      </c>
      <c r="U120" s="3">
        <v>7.9908000000000001</v>
      </c>
      <c r="V120" s="7">
        <v>96.97</v>
      </c>
      <c r="W120" s="7">
        <f t="shared" si="24"/>
        <v>774.86787600000002</v>
      </c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 t="s">
        <v>45</v>
      </c>
      <c r="I121" s="3">
        <v>20.288799999999998</v>
      </c>
      <c r="J121" s="7">
        <v>524</v>
      </c>
      <c r="K121" s="7">
        <f t="shared" si="23"/>
        <v>10631.331199999999</v>
      </c>
      <c r="L121" s="3"/>
      <c r="M121" s="3"/>
      <c r="N121" s="3"/>
      <c r="O121" s="3"/>
      <c r="P121" s="7"/>
      <c r="Q121" s="7"/>
      <c r="R121" s="3"/>
      <c r="S121" s="3"/>
      <c r="T121" s="3" t="s">
        <v>63</v>
      </c>
      <c r="U121" s="3">
        <v>11.843400000000001</v>
      </c>
      <c r="V121" s="7">
        <v>96.97</v>
      </c>
      <c r="W121" s="7">
        <f t="shared" si="24"/>
        <v>1148.4544980000001</v>
      </c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 t="s">
        <v>32</v>
      </c>
      <c r="I122" s="3">
        <v>3.6680000000000001</v>
      </c>
      <c r="J122" s="7">
        <v>1077</v>
      </c>
      <c r="K122" s="7">
        <f t="shared" si="23"/>
        <v>3950.4360000000001</v>
      </c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 t="s">
        <v>63</v>
      </c>
      <c r="I123" s="3">
        <v>1.3832</v>
      </c>
      <c r="J123" s="7">
        <v>386</v>
      </c>
      <c r="K123" s="7">
        <f t="shared" si="23"/>
        <v>533.91520000000003</v>
      </c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>
        <f>SUM(I114:I123)</f>
        <v>125.40949999999999</v>
      </c>
      <c r="J124" s="7"/>
      <c r="K124" s="7">
        <f>SUM(K114:K123)</f>
        <v>114575.7663</v>
      </c>
      <c r="L124" s="3"/>
      <c r="M124" s="3"/>
      <c r="N124" s="3"/>
      <c r="O124" s="3"/>
      <c r="P124" s="7"/>
      <c r="Q124" s="7"/>
      <c r="R124" s="3"/>
      <c r="S124" s="3"/>
      <c r="T124" s="3"/>
      <c r="U124" s="3">
        <f>SUM(U114:U121)</f>
        <v>34.590500000000006</v>
      </c>
      <c r="V124" s="7"/>
      <c r="W124" s="7">
        <f>SUM(W114:W121)</f>
        <v>3354.240785</v>
      </c>
      <c r="X124" s="7"/>
      <c r="Y124" s="7">
        <f>K124+W124</f>
        <v>117930.007085</v>
      </c>
      <c r="Z124" s="12">
        <v>117900</v>
      </c>
      <c r="AA124" s="12">
        <v>83300</v>
      </c>
      <c r="AB124" s="12">
        <f>Z124-AA124</f>
        <v>34600</v>
      </c>
    </row>
    <row r="125" spans="1:28" x14ac:dyDescent="0.25">
      <c r="A125" s="29"/>
      <c r="B125" s="29"/>
      <c r="C125" s="29"/>
      <c r="D125" s="29"/>
      <c r="E125" s="33"/>
      <c r="F125" s="33"/>
      <c r="G125" s="29"/>
      <c r="H125" s="29"/>
      <c r="I125" s="29"/>
      <c r="J125" s="19"/>
      <c r="K125" s="19"/>
      <c r="L125" s="29"/>
      <c r="M125" s="29"/>
      <c r="N125" s="29"/>
      <c r="O125" s="29"/>
      <c r="P125" s="19"/>
      <c r="Q125" s="19"/>
      <c r="R125" s="29"/>
      <c r="S125" s="29"/>
      <c r="T125" s="29"/>
      <c r="U125" s="29"/>
      <c r="V125" s="19"/>
      <c r="W125" s="19"/>
      <c r="X125" s="19"/>
      <c r="Y125" s="19"/>
      <c r="Z125" s="33"/>
      <c r="AA125" s="33"/>
      <c r="AB125" s="33"/>
    </row>
    <row r="126" spans="1:28" x14ac:dyDescent="0.25">
      <c r="A126" s="3" t="s">
        <v>998</v>
      </c>
      <c r="B126" s="3" t="s">
        <v>519</v>
      </c>
      <c r="C126" s="3" t="s">
        <v>264</v>
      </c>
      <c r="D126" s="3">
        <v>120.96</v>
      </c>
      <c r="E126" s="12">
        <v>80500</v>
      </c>
      <c r="F126" s="12"/>
      <c r="G126" s="3">
        <v>101.1995</v>
      </c>
      <c r="H126" s="3" t="s">
        <v>18</v>
      </c>
      <c r="I126" s="3">
        <v>50.976300000000002</v>
      </c>
      <c r="J126" s="7">
        <v>1201</v>
      </c>
      <c r="K126" s="7">
        <f>I126*J126</f>
        <v>61222.5363</v>
      </c>
      <c r="L126" s="3"/>
      <c r="M126" s="3"/>
      <c r="N126" s="3"/>
      <c r="O126" s="3"/>
      <c r="P126" s="7"/>
      <c r="Q126" s="7"/>
      <c r="R126" s="3"/>
      <c r="S126" s="3">
        <v>19.7605</v>
      </c>
      <c r="T126" s="3" t="s">
        <v>18</v>
      </c>
      <c r="U126" s="3">
        <v>4.3209</v>
      </c>
      <c r="V126" s="7">
        <v>96.97</v>
      </c>
      <c r="W126" s="7">
        <f>U126*V126</f>
        <v>418.99767299999996</v>
      </c>
      <c r="X126" s="7"/>
      <c r="Y126" s="7"/>
      <c r="Z126" s="12"/>
      <c r="AA126" s="12"/>
      <c r="AB126" s="12"/>
    </row>
    <row r="127" spans="1:28" x14ac:dyDescent="0.25">
      <c r="A127" s="3"/>
      <c r="B127" s="3" t="s">
        <v>999</v>
      </c>
      <c r="C127" s="3"/>
      <c r="D127" s="3"/>
      <c r="E127" s="12"/>
      <c r="F127" s="12"/>
      <c r="G127" s="3"/>
      <c r="H127" s="3" t="s">
        <v>161</v>
      </c>
      <c r="I127" s="3">
        <v>6.1486999999999998</v>
      </c>
      <c r="J127" s="7">
        <v>1228</v>
      </c>
      <c r="K127" s="7">
        <f t="shared" ref="K127:K131" si="25">I127*J127</f>
        <v>7550.6035999999995</v>
      </c>
      <c r="L127" s="3"/>
      <c r="M127" s="3"/>
      <c r="N127" s="3"/>
      <c r="O127" s="3"/>
      <c r="P127" s="7"/>
      <c r="Q127" s="7"/>
      <c r="R127" s="3"/>
      <c r="S127" s="3"/>
      <c r="T127" s="3" t="s">
        <v>161</v>
      </c>
      <c r="U127" s="3">
        <v>2.8689</v>
      </c>
      <c r="V127" s="7">
        <v>96.97</v>
      </c>
      <c r="W127" s="7">
        <f t="shared" ref="W127:W130" si="26">U127*V127</f>
        <v>278.19723299999998</v>
      </c>
      <c r="X127" s="7"/>
      <c r="Y127" s="7"/>
      <c r="Z127" s="12"/>
      <c r="AA127" s="12"/>
      <c r="AB127" s="12"/>
    </row>
    <row r="128" spans="1:28" x14ac:dyDescent="0.25">
      <c r="A128" s="3"/>
      <c r="B128" s="3" t="s">
        <v>1000</v>
      </c>
      <c r="C128" s="3"/>
      <c r="D128" s="3"/>
      <c r="E128" s="12"/>
      <c r="F128" s="12"/>
      <c r="G128" s="3"/>
      <c r="H128" s="3" t="s">
        <v>307</v>
      </c>
      <c r="I128" s="3">
        <v>19.0471</v>
      </c>
      <c r="J128" s="7">
        <v>897</v>
      </c>
      <c r="K128" s="7">
        <f t="shared" si="25"/>
        <v>17085.2487</v>
      </c>
      <c r="L128" s="3"/>
      <c r="M128" s="3"/>
      <c r="N128" s="3"/>
      <c r="O128" s="3"/>
      <c r="P128" s="7"/>
      <c r="Q128" s="7"/>
      <c r="R128" s="3"/>
      <c r="S128" s="3"/>
      <c r="T128" s="3" t="s">
        <v>307</v>
      </c>
      <c r="U128" s="3">
        <v>1.1132</v>
      </c>
      <c r="V128" s="7">
        <v>96.97</v>
      </c>
      <c r="W128" s="7">
        <f t="shared" si="26"/>
        <v>107.94700399999999</v>
      </c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 t="s">
        <v>45</v>
      </c>
      <c r="I129" s="3">
        <v>18.747599999999998</v>
      </c>
      <c r="J129" s="7">
        <v>524</v>
      </c>
      <c r="K129" s="7">
        <f t="shared" si="25"/>
        <v>9823.7423999999992</v>
      </c>
      <c r="L129" s="3"/>
      <c r="M129" s="3"/>
      <c r="N129" s="3"/>
      <c r="O129" s="3"/>
      <c r="P129" s="7"/>
      <c r="Q129" s="7"/>
      <c r="R129" s="3"/>
      <c r="S129" s="3"/>
      <c r="T129" s="3" t="s">
        <v>45</v>
      </c>
      <c r="U129" s="3">
        <v>0.13389999999999999</v>
      </c>
      <c r="V129" s="7">
        <v>96.97</v>
      </c>
      <c r="W129" s="7">
        <f t="shared" si="26"/>
        <v>12.984283</v>
      </c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 t="s">
        <v>63</v>
      </c>
      <c r="I130" s="3">
        <v>5.2923</v>
      </c>
      <c r="J130" s="7">
        <v>386</v>
      </c>
      <c r="K130" s="7">
        <f t="shared" si="25"/>
        <v>2042.8278</v>
      </c>
      <c r="L130" s="3"/>
      <c r="M130" s="3"/>
      <c r="N130" s="3"/>
      <c r="O130" s="3"/>
      <c r="P130" s="7"/>
      <c r="Q130" s="7"/>
      <c r="R130" s="3"/>
      <c r="S130" s="3"/>
      <c r="T130" s="3" t="s">
        <v>166</v>
      </c>
      <c r="U130" s="3">
        <v>11.323600000000001</v>
      </c>
      <c r="V130" s="7">
        <v>96.97</v>
      </c>
      <c r="W130" s="7">
        <f t="shared" si="26"/>
        <v>1098.0494920000001</v>
      </c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 t="s">
        <v>166</v>
      </c>
      <c r="I131" s="3">
        <v>0.98750000000000004</v>
      </c>
      <c r="J131" s="7">
        <v>331</v>
      </c>
      <c r="K131" s="7">
        <f t="shared" si="25"/>
        <v>326.86250000000001</v>
      </c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>
        <f>SUM(I126:I131)</f>
        <v>101.1995</v>
      </c>
      <c r="J132" s="7"/>
      <c r="K132" s="7">
        <f>SUM(K126:K131)</f>
        <v>98051.821299999996</v>
      </c>
      <c r="L132" s="3"/>
      <c r="M132" s="3"/>
      <c r="N132" s="3"/>
      <c r="O132" s="3"/>
      <c r="P132" s="7"/>
      <c r="Q132" s="7"/>
      <c r="R132" s="3"/>
      <c r="S132" s="3"/>
      <c r="T132" s="3"/>
      <c r="U132" s="3">
        <f>SUM(U126:U130)</f>
        <v>19.7605</v>
      </c>
      <c r="V132" s="7"/>
      <c r="W132" s="7">
        <f>SUM(W126:W130)</f>
        <v>1916.1756850000002</v>
      </c>
      <c r="X132" s="7"/>
      <c r="Y132" s="7">
        <f>K132+W132</f>
        <v>99967.996984999991</v>
      </c>
      <c r="Z132" s="12">
        <v>100000</v>
      </c>
      <c r="AA132" s="12">
        <v>80500</v>
      </c>
      <c r="AB132" s="12">
        <f>Z132-AA132</f>
        <v>19500</v>
      </c>
    </row>
    <row r="133" spans="1:28" x14ac:dyDescent="0.25">
      <c r="A133" s="29"/>
      <c r="B133" s="29"/>
      <c r="C133" s="29"/>
      <c r="D133" s="29"/>
      <c r="E133" s="33"/>
      <c r="F133" s="33"/>
      <c r="G133" s="29"/>
      <c r="H133" s="29"/>
      <c r="I133" s="29"/>
      <c r="J133" s="19"/>
      <c r="K133" s="19"/>
      <c r="L133" s="29"/>
      <c r="M133" s="29"/>
      <c r="N133" s="29"/>
      <c r="O133" s="29"/>
      <c r="P133" s="19"/>
      <c r="Q133" s="19"/>
      <c r="R133" s="29"/>
      <c r="S133" s="29"/>
      <c r="T133" s="29"/>
      <c r="U133" s="29"/>
      <c r="V133" s="19"/>
      <c r="W133" s="19"/>
      <c r="X133" s="19"/>
      <c r="Y133" s="19"/>
      <c r="Z133" s="33"/>
      <c r="AA133" s="33"/>
      <c r="AB133" s="33"/>
    </row>
    <row r="134" spans="1:28" x14ac:dyDescent="0.25">
      <c r="A134" s="3" t="s">
        <v>1001</v>
      </c>
      <c r="B134" s="3" t="s">
        <v>1002</v>
      </c>
      <c r="C134" s="3" t="s">
        <v>264</v>
      </c>
      <c r="D134" s="3">
        <v>160</v>
      </c>
      <c r="E134" s="12">
        <v>107000</v>
      </c>
      <c r="F134" s="12"/>
      <c r="G134" s="3">
        <v>112.54689999999999</v>
      </c>
      <c r="H134" s="3" t="s">
        <v>18</v>
      </c>
      <c r="I134" s="3">
        <v>78.790000000000006</v>
      </c>
      <c r="J134" s="7">
        <v>1201</v>
      </c>
      <c r="K134" s="7">
        <f>I134*J134</f>
        <v>94626.790000000008</v>
      </c>
      <c r="L134" s="3"/>
      <c r="M134" s="3"/>
      <c r="N134" s="3"/>
      <c r="O134" s="3"/>
      <c r="P134" s="7"/>
      <c r="Q134" s="7"/>
      <c r="R134" s="3"/>
      <c r="S134" s="3">
        <v>47.453099999999999</v>
      </c>
      <c r="T134" s="3" t="s">
        <v>18</v>
      </c>
      <c r="U134" s="3">
        <v>12.3233</v>
      </c>
      <c r="V134" s="7">
        <v>96.97</v>
      </c>
      <c r="W134" s="7">
        <f>U134*V134</f>
        <v>1194.990401</v>
      </c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 t="s">
        <v>161</v>
      </c>
      <c r="I135" s="3">
        <v>6.4596</v>
      </c>
      <c r="J135" s="7">
        <v>1228</v>
      </c>
      <c r="K135" s="7">
        <f t="shared" ref="K135:K141" si="27">I135*J135</f>
        <v>7932.3887999999997</v>
      </c>
      <c r="L135" s="3"/>
      <c r="M135" s="3"/>
      <c r="N135" s="3"/>
      <c r="O135" s="3"/>
      <c r="P135" s="7"/>
      <c r="Q135" s="7"/>
      <c r="R135" s="3"/>
      <c r="S135" s="3"/>
      <c r="T135" s="3" t="s">
        <v>307</v>
      </c>
      <c r="U135" s="3">
        <v>3.1865999999999999</v>
      </c>
      <c r="V135" s="7">
        <v>96.97</v>
      </c>
      <c r="W135" s="7">
        <f t="shared" ref="W135:W138" si="28">U135*V135</f>
        <v>309.00460199999998</v>
      </c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 t="s">
        <v>307</v>
      </c>
      <c r="I136" s="3">
        <v>4.6844000000000001</v>
      </c>
      <c r="J136" s="7">
        <v>897</v>
      </c>
      <c r="K136" s="7">
        <f t="shared" si="27"/>
        <v>4201.9067999999997</v>
      </c>
      <c r="L136" s="3"/>
      <c r="M136" s="3"/>
      <c r="N136" s="3"/>
      <c r="O136" s="3"/>
      <c r="P136" s="7"/>
      <c r="Q136" s="7"/>
      <c r="R136" s="3"/>
      <c r="S136" s="3"/>
      <c r="T136" s="3" t="s">
        <v>45</v>
      </c>
      <c r="U136" s="3">
        <v>5.1375000000000002</v>
      </c>
      <c r="V136" s="7">
        <v>96.97</v>
      </c>
      <c r="W136" s="7">
        <f t="shared" si="28"/>
        <v>498.18337500000001</v>
      </c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 t="s">
        <v>165</v>
      </c>
      <c r="I137" s="3">
        <v>4.8621999999999996</v>
      </c>
      <c r="J137" s="7">
        <v>621</v>
      </c>
      <c r="K137" s="7">
        <f t="shared" si="27"/>
        <v>3019.4261999999999</v>
      </c>
      <c r="L137" s="3"/>
      <c r="M137" s="3"/>
      <c r="N137" s="3"/>
      <c r="O137" s="3"/>
      <c r="P137" s="7"/>
      <c r="Q137" s="7"/>
      <c r="R137" s="3"/>
      <c r="S137" s="3"/>
      <c r="T137" s="3" t="s">
        <v>63</v>
      </c>
      <c r="U137" s="3">
        <v>2.9413999999999998</v>
      </c>
      <c r="V137" s="7">
        <v>96.97</v>
      </c>
      <c r="W137" s="7">
        <f t="shared" si="28"/>
        <v>285.22755799999999</v>
      </c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 t="s">
        <v>142</v>
      </c>
      <c r="I138" s="3">
        <v>1.3536999999999999</v>
      </c>
      <c r="J138" s="7">
        <v>649</v>
      </c>
      <c r="K138" s="7">
        <f t="shared" si="27"/>
        <v>878.55129999999997</v>
      </c>
      <c r="L138" s="3"/>
      <c r="M138" s="3"/>
      <c r="N138" s="3"/>
      <c r="O138" s="3"/>
      <c r="P138" s="7"/>
      <c r="Q138" s="7"/>
      <c r="R138" s="3"/>
      <c r="S138" s="3"/>
      <c r="T138" s="3" t="s">
        <v>166</v>
      </c>
      <c r="U138" s="3">
        <v>23.8643</v>
      </c>
      <c r="V138" s="7">
        <v>96.97</v>
      </c>
      <c r="W138" s="7">
        <f t="shared" si="28"/>
        <v>2314.1211709999998</v>
      </c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 t="s">
        <v>45</v>
      </c>
      <c r="I139" s="1">
        <v>1.0998000000000001</v>
      </c>
      <c r="J139" s="5">
        <v>524</v>
      </c>
      <c r="K139" s="7">
        <f t="shared" si="27"/>
        <v>576.29520000000002</v>
      </c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 t="s">
        <v>63</v>
      </c>
      <c r="I140" s="1">
        <v>7.4421999999999997</v>
      </c>
      <c r="J140" s="5">
        <v>386</v>
      </c>
      <c r="K140" s="7">
        <f t="shared" si="27"/>
        <v>2872.6891999999998</v>
      </c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 t="s">
        <v>166</v>
      </c>
      <c r="I141" s="1">
        <v>7.8550000000000004</v>
      </c>
      <c r="J141" s="5">
        <v>331</v>
      </c>
      <c r="K141" s="7">
        <f t="shared" si="27"/>
        <v>2600.0050000000001</v>
      </c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>
        <f>SUM(I134:I141)</f>
        <v>112.54690000000001</v>
      </c>
      <c r="J142" s="5"/>
      <c r="K142" s="5">
        <f>SUM(K134:K141)</f>
        <v>116708.05250000001</v>
      </c>
      <c r="L142" s="3"/>
      <c r="M142" s="1"/>
      <c r="N142" s="1"/>
      <c r="O142" s="1"/>
      <c r="P142" s="5"/>
      <c r="Q142" s="5"/>
      <c r="R142" s="3"/>
      <c r="S142" s="1"/>
      <c r="T142" s="1"/>
      <c r="U142" s="1">
        <f>SUM(U134:U138)</f>
        <v>47.453099999999999</v>
      </c>
      <c r="V142" s="5"/>
      <c r="W142" s="5">
        <f>SUM(W134:W138)</f>
        <v>4601.5271069999999</v>
      </c>
      <c r="X142" s="7"/>
      <c r="Y142" s="5">
        <f>K142+W142</f>
        <v>121309.57960700001</v>
      </c>
      <c r="Z142" s="11">
        <v>121300</v>
      </c>
      <c r="AA142" s="11">
        <v>107000</v>
      </c>
      <c r="AB142" s="11">
        <f>Z142-AA142</f>
        <v>14300</v>
      </c>
    </row>
    <row r="143" spans="1:28" x14ac:dyDescent="0.25">
      <c r="A143" s="29"/>
      <c r="B143" s="29"/>
      <c r="C143" s="29"/>
      <c r="D143" s="29"/>
      <c r="E143" s="33"/>
      <c r="F143" s="33"/>
      <c r="G143" s="29"/>
      <c r="H143" s="29"/>
      <c r="I143" s="29"/>
      <c r="J143" s="19"/>
      <c r="K143" s="19"/>
      <c r="L143" s="29"/>
      <c r="M143" s="29"/>
      <c r="N143" s="29"/>
      <c r="O143" s="29"/>
      <c r="P143" s="19"/>
      <c r="Q143" s="19"/>
      <c r="R143" s="29"/>
      <c r="S143" s="29"/>
      <c r="T143" s="29"/>
      <c r="U143" s="29"/>
      <c r="V143" s="19"/>
      <c r="W143" s="19"/>
      <c r="X143" s="19"/>
      <c r="Y143" s="19"/>
      <c r="Z143" s="33"/>
      <c r="AA143" s="33"/>
      <c r="AB143" s="33"/>
    </row>
    <row r="144" spans="1:28" x14ac:dyDescent="0.25">
      <c r="A144" s="1" t="s">
        <v>36</v>
      </c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 t="s">
        <v>19</v>
      </c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>
        <f>SUM(AB8:AB142)</f>
        <v>170700</v>
      </c>
    </row>
    <row r="146" spans="1:28" x14ac:dyDescent="0.25">
      <c r="A146" s="1" t="s">
        <v>20</v>
      </c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>
        <f>AB145/2</f>
        <v>85350</v>
      </c>
    </row>
    <row r="147" spans="1:28" x14ac:dyDescent="0.25">
      <c r="A147" s="1" t="s">
        <v>21</v>
      </c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>
        <f>AB146*0.1</f>
        <v>8535</v>
      </c>
    </row>
    <row r="148" spans="1:28" x14ac:dyDescent="0.25">
      <c r="A148" s="1" t="s">
        <v>22</v>
      </c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>
        <f>AB147*0.20578</f>
        <v>1756.3323</v>
      </c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A7504-B6CD-4F92-8830-1DA1CAA4687D}">
  <dimension ref="A1:AC172"/>
  <sheetViews>
    <sheetView workbookViewId="0">
      <selection activeCell="M28" sqref="M28"/>
    </sheetView>
  </sheetViews>
  <sheetFormatPr defaultRowHeight="15" x14ac:dyDescent="0.25"/>
  <cols>
    <col min="1" max="1" width="20.85546875" customWidth="1"/>
    <col min="2" max="2" width="18.28515625" customWidth="1"/>
    <col min="3" max="3" width="13.85546875" customWidth="1"/>
    <col min="5" max="5" width="10.140625" style="9" bestFit="1" customWidth="1"/>
    <col min="6" max="6" width="4.42578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28515625" style="8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1003</v>
      </c>
      <c r="B1" s="53" t="s">
        <v>449</v>
      </c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1004</v>
      </c>
      <c r="B3" s="3" t="s">
        <v>1005</v>
      </c>
      <c r="C3" s="3" t="s">
        <v>156</v>
      </c>
      <c r="D3" s="3">
        <v>158.02000000000001</v>
      </c>
      <c r="E3" s="12">
        <v>58000</v>
      </c>
      <c r="F3" s="12"/>
      <c r="G3" s="3">
        <v>46.742400000000004</v>
      </c>
      <c r="H3" s="3" t="s">
        <v>176</v>
      </c>
      <c r="I3" s="3">
        <v>4.9538000000000002</v>
      </c>
      <c r="J3" s="7">
        <v>883</v>
      </c>
      <c r="K3" s="7">
        <f>I3*J3</f>
        <v>4374.2053999999998</v>
      </c>
      <c r="L3" s="3"/>
      <c r="M3" s="3">
        <v>108.5896</v>
      </c>
      <c r="N3" s="3" t="s">
        <v>307</v>
      </c>
      <c r="O3" s="3">
        <v>4.4493</v>
      </c>
      <c r="P3" s="7">
        <v>196</v>
      </c>
      <c r="Q3" s="7">
        <f>O3*P3</f>
        <v>872.06280000000004</v>
      </c>
      <c r="R3" s="3"/>
      <c r="S3" s="3">
        <v>2.6880000000000002</v>
      </c>
      <c r="T3" s="3" t="s">
        <v>176</v>
      </c>
      <c r="U3" s="3">
        <v>3.3799999999999997E-2</v>
      </c>
      <c r="V3" s="7">
        <v>96.97</v>
      </c>
      <c r="W3" s="7">
        <f>U3*V3</f>
        <v>3.2775859999999994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307</v>
      </c>
      <c r="I4" s="3">
        <v>17.947399999999998</v>
      </c>
      <c r="J4" s="7">
        <v>897</v>
      </c>
      <c r="K4" s="7">
        <f t="shared" ref="K4:K9" si="0">I4*J4</f>
        <v>16098.817799999999</v>
      </c>
      <c r="L4" s="3"/>
      <c r="M4" s="3"/>
      <c r="N4" s="3" t="s">
        <v>165</v>
      </c>
      <c r="O4" s="3">
        <v>16.493500000000001</v>
      </c>
      <c r="P4" s="7">
        <v>196</v>
      </c>
      <c r="Q4" s="7">
        <f t="shared" ref="Q4:Q7" si="1">O4*P4</f>
        <v>3232.7260000000001</v>
      </c>
      <c r="R4" s="3"/>
      <c r="S4" s="3"/>
      <c r="T4" s="3" t="s">
        <v>1006</v>
      </c>
      <c r="U4" s="3">
        <v>0.41470000000000001</v>
      </c>
      <c r="V4" s="7">
        <v>96.97</v>
      </c>
      <c r="W4" s="7">
        <f t="shared" ref="W4:W6" si="2">U4*V4</f>
        <v>40.213459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165</v>
      </c>
      <c r="I5" s="3">
        <v>5.4405000000000001</v>
      </c>
      <c r="J5" s="7">
        <v>621</v>
      </c>
      <c r="K5" s="7">
        <f t="shared" si="0"/>
        <v>3378.5505000000003</v>
      </c>
      <c r="L5" s="3"/>
      <c r="M5" s="3"/>
      <c r="N5" s="3" t="s">
        <v>188</v>
      </c>
      <c r="O5" s="3">
        <v>2.0996999999999999</v>
      </c>
      <c r="P5" s="7">
        <v>196</v>
      </c>
      <c r="Q5" s="7">
        <f t="shared" si="1"/>
        <v>411.5412</v>
      </c>
      <c r="R5" s="3"/>
      <c r="S5" s="3"/>
      <c r="T5" s="3" t="s">
        <v>494</v>
      </c>
      <c r="U5" s="3">
        <v>1.8754</v>
      </c>
      <c r="V5" s="7">
        <v>96.97</v>
      </c>
      <c r="W5" s="7">
        <f t="shared" si="2"/>
        <v>181.85753800000001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188</v>
      </c>
      <c r="I6" s="3">
        <v>10.3666</v>
      </c>
      <c r="J6" s="7">
        <v>911</v>
      </c>
      <c r="K6" s="7">
        <f t="shared" si="0"/>
        <v>9443.9725999999991</v>
      </c>
      <c r="L6" s="3"/>
      <c r="M6" s="3"/>
      <c r="N6" s="3" t="s">
        <v>494</v>
      </c>
      <c r="O6" s="3">
        <v>66.236500000000007</v>
      </c>
      <c r="P6" s="7">
        <v>196</v>
      </c>
      <c r="Q6" s="7">
        <f t="shared" si="1"/>
        <v>12982.354000000001</v>
      </c>
      <c r="R6" s="3"/>
      <c r="S6" s="3"/>
      <c r="T6" s="3" t="s">
        <v>110</v>
      </c>
      <c r="U6" s="3">
        <v>0.36409999999999998</v>
      </c>
      <c r="V6" s="7">
        <v>96.97</v>
      </c>
      <c r="W6" s="7">
        <f t="shared" si="2"/>
        <v>35.306776999999997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1007</v>
      </c>
      <c r="I7" s="3">
        <v>3.8342999999999998</v>
      </c>
      <c r="J7" s="7">
        <v>718</v>
      </c>
      <c r="K7" s="7">
        <f t="shared" si="0"/>
        <v>2753.0273999999999</v>
      </c>
      <c r="L7" s="3"/>
      <c r="M7" s="3"/>
      <c r="N7" s="3" t="s">
        <v>110</v>
      </c>
      <c r="O7" s="3">
        <v>19.310600000000001</v>
      </c>
      <c r="P7" s="7">
        <v>196</v>
      </c>
      <c r="Q7" s="7">
        <f t="shared" si="1"/>
        <v>3784.8776000000003</v>
      </c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494</v>
      </c>
      <c r="I8" s="3">
        <v>2.4607000000000001</v>
      </c>
      <c r="J8" s="7">
        <v>524</v>
      </c>
      <c r="K8" s="7">
        <f t="shared" si="0"/>
        <v>1289.4068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s="4" customFormat="1" x14ac:dyDescent="0.25">
      <c r="A9" s="3"/>
      <c r="B9" s="3"/>
      <c r="C9" s="3"/>
      <c r="D9" s="3"/>
      <c r="E9" s="12"/>
      <c r="F9" s="12"/>
      <c r="G9" s="3"/>
      <c r="H9" s="3" t="s">
        <v>110</v>
      </c>
      <c r="I9" s="3">
        <v>1.7391000000000001</v>
      </c>
      <c r="J9" s="7">
        <v>649</v>
      </c>
      <c r="K9" s="7">
        <f t="shared" si="0"/>
        <v>1128.6759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/>
      <c r="I10" s="3">
        <f>SUM(I3:I9)</f>
        <v>46.742400000000004</v>
      </c>
      <c r="J10" s="7"/>
      <c r="K10" s="7">
        <f>SUM(K3:K9)</f>
        <v>38466.6564</v>
      </c>
      <c r="L10" s="3"/>
      <c r="M10" s="3"/>
      <c r="N10" s="3"/>
      <c r="O10" s="3">
        <f>SUM(O3:O7)</f>
        <v>108.58960000000002</v>
      </c>
      <c r="P10" s="7"/>
      <c r="Q10" s="7">
        <f>SUM(Q3:Q7)</f>
        <v>21283.561600000001</v>
      </c>
      <c r="R10" s="3"/>
      <c r="S10" s="3"/>
      <c r="T10" s="3"/>
      <c r="U10" s="3">
        <f>SUM(U3:U6)</f>
        <v>2.6880000000000002</v>
      </c>
      <c r="V10" s="7"/>
      <c r="W10" s="7">
        <f>SUM(W3:W6)</f>
        <v>260.65536000000003</v>
      </c>
      <c r="X10" s="7"/>
      <c r="Y10" s="7">
        <f>K10+Q10+W10</f>
        <v>60010.873359999998</v>
      </c>
      <c r="Z10" s="12">
        <v>60000</v>
      </c>
      <c r="AA10" s="12">
        <v>58000</v>
      </c>
      <c r="AB10" s="12">
        <f>Z10-AA10</f>
        <v>2000</v>
      </c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9" x14ac:dyDescent="0.25">
      <c r="A12" s="3" t="s">
        <v>1008</v>
      </c>
      <c r="B12" s="3" t="s">
        <v>1009</v>
      </c>
      <c r="C12" s="3" t="s">
        <v>156</v>
      </c>
      <c r="D12" s="3">
        <v>158.02000000000001</v>
      </c>
      <c r="E12" s="12">
        <v>68400</v>
      </c>
      <c r="F12" s="12"/>
      <c r="G12" s="3">
        <v>145.49289999999999</v>
      </c>
      <c r="H12" s="3" t="s">
        <v>18</v>
      </c>
      <c r="I12" s="3">
        <v>22.221900000000002</v>
      </c>
      <c r="J12" s="7">
        <v>1201</v>
      </c>
      <c r="K12" s="7">
        <f>I12*J12</f>
        <v>26688.501900000003</v>
      </c>
      <c r="L12" s="3"/>
      <c r="M12" s="3">
        <v>3.3754</v>
      </c>
      <c r="N12" s="3" t="s">
        <v>307</v>
      </c>
      <c r="O12" s="3">
        <v>0.12839999999999999</v>
      </c>
      <c r="P12" s="7">
        <v>196</v>
      </c>
      <c r="Q12" s="7">
        <f>O12*P12</f>
        <v>25.166399999999996</v>
      </c>
      <c r="R12" s="3"/>
      <c r="S12" s="3">
        <v>9.1516999999999999</v>
      </c>
      <c r="T12" s="3" t="s">
        <v>18</v>
      </c>
      <c r="U12" s="3">
        <v>0.74309999999999998</v>
      </c>
      <c r="V12" s="7">
        <v>96.97</v>
      </c>
      <c r="W12" s="7">
        <f>U12*V12</f>
        <v>72.058407000000003</v>
      </c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162</v>
      </c>
      <c r="I13" s="3">
        <v>8.8686000000000007</v>
      </c>
      <c r="J13" s="7">
        <v>1049</v>
      </c>
      <c r="K13" s="7">
        <f t="shared" ref="K13:K20" si="3">I13*J13</f>
        <v>9303.1614000000009</v>
      </c>
      <c r="L13" s="3"/>
      <c r="M13" s="3"/>
      <c r="N13" s="3" t="s">
        <v>165</v>
      </c>
      <c r="O13" s="3">
        <v>3.09E-2</v>
      </c>
      <c r="P13" s="7">
        <v>196</v>
      </c>
      <c r="Q13" s="7">
        <f t="shared" ref="Q13:Q15" si="4">O13*P13</f>
        <v>6.0564</v>
      </c>
      <c r="R13" s="3"/>
      <c r="S13" s="3"/>
      <c r="T13" s="3" t="s">
        <v>162</v>
      </c>
      <c r="U13" s="3">
        <v>0.21149999999999999</v>
      </c>
      <c r="V13" s="7">
        <v>96.97</v>
      </c>
      <c r="W13" s="7">
        <f t="shared" ref="W13:W19" si="5">U13*V13</f>
        <v>20.509155</v>
      </c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172</v>
      </c>
      <c r="I14" s="3">
        <v>10.4129</v>
      </c>
      <c r="J14" s="7">
        <v>745</v>
      </c>
      <c r="K14" s="7">
        <f t="shared" si="3"/>
        <v>7757.6105000000007</v>
      </c>
      <c r="L14" s="3"/>
      <c r="M14" s="3"/>
      <c r="N14" s="3" t="s">
        <v>275</v>
      </c>
      <c r="O14" s="3">
        <v>1.0905</v>
      </c>
      <c r="P14" s="7">
        <v>196</v>
      </c>
      <c r="Q14" s="7">
        <f t="shared" si="4"/>
        <v>213.738</v>
      </c>
      <c r="R14" s="3"/>
      <c r="S14" s="3"/>
      <c r="T14" s="3" t="s">
        <v>172</v>
      </c>
      <c r="U14" s="3">
        <v>0.61960000000000004</v>
      </c>
      <c r="V14" s="7">
        <v>96.97</v>
      </c>
      <c r="W14" s="7">
        <f t="shared" si="5"/>
        <v>60.082612000000005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115</v>
      </c>
      <c r="I15" s="3">
        <v>19.8003</v>
      </c>
      <c r="J15" s="7">
        <v>980</v>
      </c>
      <c r="K15" s="7">
        <f t="shared" si="3"/>
        <v>19404.294000000002</v>
      </c>
      <c r="L15" s="3"/>
      <c r="M15" s="3"/>
      <c r="N15" s="3" t="s">
        <v>494</v>
      </c>
      <c r="O15" s="3">
        <v>2.1255999999999999</v>
      </c>
      <c r="P15" s="7">
        <v>196</v>
      </c>
      <c r="Q15" s="7">
        <f t="shared" si="4"/>
        <v>416.61759999999998</v>
      </c>
      <c r="R15" s="3"/>
      <c r="S15" s="3"/>
      <c r="T15" s="3" t="s">
        <v>115</v>
      </c>
      <c r="U15" s="3">
        <v>6.8599999999999994E-2</v>
      </c>
      <c r="V15" s="7">
        <v>96.97</v>
      </c>
      <c r="W15" s="7">
        <f t="shared" si="5"/>
        <v>6.6521419999999996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307</v>
      </c>
      <c r="I16" s="3">
        <v>2.3184</v>
      </c>
      <c r="J16" s="7">
        <v>897</v>
      </c>
      <c r="K16" s="7">
        <f t="shared" si="3"/>
        <v>2079.6048000000001</v>
      </c>
      <c r="L16" s="3"/>
      <c r="M16" s="3"/>
      <c r="N16" s="3"/>
      <c r="O16" s="3"/>
      <c r="P16" s="7"/>
      <c r="Q16" s="7"/>
      <c r="R16" s="3"/>
      <c r="S16" s="3"/>
      <c r="T16" s="3" t="s">
        <v>307</v>
      </c>
      <c r="U16" s="3">
        <v>8.7400000000000005E-2</v>
      </c>
      <c r="V16" s="7">
        <v>96.97</v>
      </c>
      <c r="W16" s="7">
        <f t="shared" si="5"/>
        <v>8.4751779999999997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165</v>
      </c>
      <c r="I17" s="3">
        <v>73.181399999999996</v>
      </c>
      <c r="J17" s="7">
        <v>621</v>
      </c>
      <c r="K17" s="7">
        <f t="shared" si="3"/>
        <v>45445.649399999995</v>
      </c>
      <c r="L17" s="3"/>
      <c r="M17" s="3"/>
      <c r="N17" s="3"/>
      <c r="O17" s="3"/>
      <c r="P17" s="7"/>
      <c r="Q17" s="7"/>
      <c r="R17" s="3"/>
      <c r="S17" s="3"/>
      <c r="T17" s="3" t="s">
        <v>165</v>
      </c>
      <c r="U17" s="3">
        <v>3.4883999999999999</v>
      </c>
      <c r="V17" s="7">
        <v>96.97</v>
      </c>
      <c r="W17" s="7">
        <f t="shared" si="5"/>
        <v>338.27014800000001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275</v>
      </c>
      <c r="I18" s="3">
        <v>6.3941999999999997</v>
      </c>
      <c r="J18" s="7">
        <v>718</v>
      </c>
      <c r="K18" s="7">
        <f t="shared" si="3"/>
        <v>4591.0356000000002</v>
      </c>
      <c r="L18" s="3"/>
      <c r="M18" s="3"/>
      <c r="N18" s="3"/>
      <c r="O18" s="3"/>
      <c r="P18" s="7"/>
      <c r="Q18" s="7"/>
      <c r="R18" s="3"/>
      <c r="S18" s="3"/>
      <c r="T18" s="3" t="s">
        <v>275</v>
      </c>
      <c r="U18" s="3">
        <v>3.8060999999999998</v>
      </c>
      <c r="V18" s="7">
        <v>96.97</v>
      </c>
      <c r="W18" s="7">
        <f t="shared" si="5"/>
        <v>369.077517</v>
      </c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63</v>
      </c>
      <c r="I19" s="3">
        <v>2.2744</v>
      </c>
      <c r="J19" s="7">
        <v>386</v>
      </c>
      <c r="K19" s="7">
        <f t="shared" si="3"/>
        <v>877.91840000000002</v>
      </c>
      <c r="L19" s="3"/>
      <c r="M19" s="3"/>
      <c r="N19" s="3"/>
      <c r="O19" s="3"/>
      <c r="P19" s="7"/>
      <c r="Q19" s="7"/>
      <c r="R19" s="3"/>
      <c r="S19" s="3"/>
      <c r="T19" s="3" t="s">
        <v>494</v>
      </c>
      <c r="U19" s="3">
        <v>0.127</v>
      </c>
      <c r="V19" s="7">
        <v>96.97</v>
      </c>
      <c r="W19" s="7">
        <f t="shared" si="5"/>
        <v>12.315189999999999</v>
      </c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 t="s">
        <v>494</v>
      </c>
      <c r="I20" s="3">
        <v>2.0799999999999999E-2</v>
      </c>
      <c r="J20" s="7">
        <v>524</v>
      </c>
      <c r="K20" s="7">
        <f t="shared" si="3"/>
        <v>10.899199999999999</v>
      </c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>
        <f>SUM(I12:I20)</f>
        <v>145.49290000000002</v>
      </c>
      <c r="J21" s="7"/>
      <c r="K21" s="7">
        <f>SUM(K12:K20)</f>
        <v>116158.6752</v>
      </c>
      <c r="L21" s="3"/>
      <c r="M21" s="3"/>
      <c r="N21" s="3"/>
      <c r="O21" s="3">
        <f>SUM(O12:O15)</f>
        <v>3.3754</v>
      </c>
      <c r="P21" s="7"/>
      <c r="Q21" s="7">
        <f>SUM(Q12:Q15)</f>
        <v>661.57839999999999</v>
      </c>
      <c r="R21" s="3"/>
      <c r="S21" s="3"/>
      <c r="T21" s="3"/>
      <c r="U21" s="3">
        <f>SUM(U12:U19)</f>
        <v>9.1516999999999999</v>
      </c>
      <c r="V21" s="7"/>
      <c r="W21" s="7">
        <f>SUM(W12:W19)</f>
        <v>887.44034899999997</v>
      </c>
      <c r="X21" s="7"/>
      <c r="Y21" s="7">
        <f>K21+Q21+W21</f>
        <v>117707.69394899999</v>
      </c>
      <c r="Z21" s="12">
        <v>117700</v>
      </c>
      <c r="AA21" s="12">
        <v>68400</v>
      </c>
      <c r="AB21" s="12">
        <f>Z21-AA21</f>
        <v>49300</v>
      </c>
    </row>
    <row r="22" spans="1:29" x14ac:dyDescent="0.25">
      <c r="A22" s="29"/>
      <c r="B22" s="29"/>
      <c r="C22" s="29"/>
      <c r="D22" s="29"/>
      <c r="E22" s="33"/>
      <c r="F22" s="33"/>
      <c r="G22" s="29"/>
      <c r="H22" s="29"/>
      <c r="I22" s="29"/>
      <c r="J22" s="19"/>
      <c r="K22" s="19"/>
      <c r="L22" s="29"/>
      <c r="M22" s="29"/>
      <c r="N22" s="29"/>
      <c r="O22" s="29"/>
      <c r="P22" s="19"/>
      <c r="Q22" s="19"/>
      <c r="R22" s="29"/>
      <c r="S22" s="29"/>
      <c r="T22" s="29"/>
      <c r="U22" s="29"/>
      <c r="V22" s="19"/>
      <c r="W22" s="19"/>
      <c r="X22" s="19"/>
      <c r="Y22" s="19"/>
      <c r="Z22" s="33"/>
      <c r="AA22" s="33"/>
      <c r="AB22" s="33"/>
    </row>
    <row r="23" spans="1:29" x14ac:dyDescent="0.25">
      <c r="A23" s="3" t="s">
        <v>1010</v>
      </c>
      <c r="B23" s="3" t="s">
        <v>1011</v>
      </c>
      <c r="C23" s="3" t="s">
        <v>156</v>
      </c>
      <c r="D23" s="3">
        <v>160</v>
      </c>
      <c r="E23" s="12">
        <v>43900</v>
      </c>
      <c r="F23" s="12"/>
      <c r="G23" s="3">
        <v>84.306700000000006</v>
      </c>
      <c r="H23" s="3" t="s">
        <v>18</v>
      </c>
      <c r="I23" s="3">
        <v>1.3855</v>
      </c>
      <c r="J23" s="7">
        <v>1201</v>
      </c>
      <c r="K23" s="7">
        <f>I23*J23</f>
        <v>1663.9855</v>
      </c>
      <c r="L23" s="3"/>
      <c r="M23" s="3">
        <v>64.959999999999994</v>
      </c>
      <c r="N23" s="3" t="s">
        <v>161</v>
      </c>
      <c r="O23" s="3">
        <v>2.1137000000000001</v>
      </c>
      <c r="P23" s="7">
        <v>196</v>
      </c>
      <c r="Q23" s="7">
        <f>O23*P23</f>
        <v>414.28520000000003</v>
      </c>
      <c r="R23" s="3"/>
      <c r="S23" s="3">
        <v>10.7333</v>
      </c>
      <c r="T23" s="3" t="s">
        <v>161</v>
      </c>
      <c r="U23" s="3">
        <v>0.32490000000000002</v>
      </c>
      <c r="V23" s="7">
        <v>96.97</v>
      </c>
      <c r="W23" s="7">
        <f>U23*V23</f>
        <v>31.505553000000003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 t="s">
        <v>161</v>
      </c>
      <c r="I24" s="3">
        <v>3.3239000000000001</v>
      </c>
      <c r="J24" s="7">
        <v>1228</v>
      </c>
      <c r="K24" s="7">
        <f t="shared" ref="K24:K29" si="6">I24*J24</f>
        <v>4081.7492000000002</v>
      </c>
      <c r="L24" s="3"/>
      <c r="M24" s="3"/>
      <c r="N24" s="3" t="s">
        <v>115</v>
      </c>
      <c r="O24" s="3">
        <v>0.48699999999999999</v>
      </c>
      <c r="P24" s="7">
        <v>196</v>
      </c>
      <c r="Q24" s="7">
        <f t="shared" ref="Q24:Q28" si="7">O24*P24</f>
        <v>95.451999999999998</v>
      </c>
      <c r="R24" s="3"/>
      <c r="S24" s="3"/>
      <c r="T24" s="3" t="s">
        <v>115</v>
      </c>
      <c r="U24" s="3">
        <v>0.2243</v>
      </c>
      <c r="V24" s="7">
        <v>96.97</v>
      </c>
      <c r="W24" s="7">
        <f t="shared" ref="W24:W28" si="8">U24*V24</f>
        <v>21.750371000000001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 t="s">
        <v>115</v>
      </c>
      <c r="I25" s="3">
        <v>11.667899999999999</v>
      </c>
      <c r="J25" s="7">
        <v>980</v>
      </c>
      <c r="K25" s="7">
        <f t="shared" si="6"/>
        <v>11434.541999999999</v>
      </c>
      <c r="L25" s="3"/>
      <c r="M25" s="3"/>
      <c r="N25" s="3" t="s">
        <v>307</v>
      </c>
      <c r="O25" s="3">
        <v>29.094000000000001</v>
      </c>
      <c r="P25" s="7">
        <v>196</v>
      </c>
      <c r="Q25" s="7">
        <f t="shared" si="7"/>
        <v>5702.424</v>
      </c>
      <c r="R25" s="3"/>
      <c r="S25" s="3"/>
      <c r="T25" s="3" t="s">
        <v>307</v>
      </c>
      <c r="U25" s="3">
        <v>1.5711999999999999</v>
      </c>
      <c r="V25" s="7">
        <v>96.97</v>
      </c>
      <c r="W25" s="7">
        <f t="shared" si="8"/>
        <v>152.359264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 t="s">
        <v>307</v>
      </c>
      <c r="I26" s="3">
        <v>37.358699999999999</v>
      </c>
      <c r="J26" s="7">
        <v>897</v>
      </c>
      <c r="K26" s="7">
        <f t="shared" si="6"/>
        <v>33510.753899999996</v>
      </c>
      <c r="L26" s="3"/>
      <c r="M26" s="3"/>
      <c r="N26" s="3" t="s">
        <v>165</v>
      </c>
      <c r="O26" s="3">
        <v>10.0693</v>
      </c>
      <c r="P26" s="7">
        <v>196</v>
      </c>
      <c r="Q26" s="7">
        <f t="shared" si="7"/>
        <v>1973.5828000000001</v>
      </c>
      <c r="R26" s="3"/>
      <c r="S26" s="3"/>
      <c r="T26" s="3" t="s">
        <v>165</v>
      </c>
      <c r="U26" s="3">
        <v>8.4136000000000006</v>
      </c>
      <c r="V26" s="7">
        <v>96.97</v>
      </c>
      <c r="W26" s="7">
        <f t="shared" si="8"/>
        <v>815.86679200000003</v>
      </c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 t="s">
        <v>1012</v>
      </c>
      <c r="I27" s="3">
        <v>28.387799999999999</v>
      </c>
      <c r="J27" s="7">
        <v>621</v>
      </c>
      <c r="K27" s="7">
        <f t="shared" si="6"/>
        <v>17628.823799999998</v>
      </c>
      <c r="L27" s="3"/>
      <c r="M27" s="3"/>
      <c r="N27" s="3" t="s">
        <v>45</v>
      </c>
      <c r="O27" s="3">
        <v>0.58609999999999995</v>
      </c>
      <c r="P27" s="7">
        <v>196</v>
      </c>
      <c r="Q27" s="7">
        <f t="shared" si="7"/>
        <v>114.87559999999999</v>
      </c>
      <c r="R27" s="3"/>
      <c r="S27" s="3"/>
      <c r="T27" s="3" t="s">
        <v>45</v>
      </c>
      <c r="U27" s="3">
        <v>0.1862</v>
      </c>
      <c r="V27" s="7">
        <v>96.97</v>
      </c>
      <c r="W27" s="7">
        <f t="shared" si="8"/>
        <v>18.055814000000002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 t="s">
        <v>63</v>
      </c>
      <c r="I28" s="3">
        <v>1.1248</v>
      </c>
      <c r="J28" s="7">
        <v>386</v>
      </c>
      <c r="K28" s="7">
        <f t="shared" si="6"/>
        <v>434.1728</v>
      </c>
      <c r="L28" s="3"/>
      <c r="M28" s="3"/>
      <c r="N28" s="3" t="s">
        <v>166</v>
      </c>
      <c r="O28" s="3">
        <v>22.6099</v>
      </c>
      <c r="P28" s="7">
        <v>196</v>
      </c>
      <c r="Q28" s="7">
        <f t="shared" si="7"/>
        <v>4431.5403999999999</v>
      </c>
      <c r="R28" s="3"/>
      <c r="S28" s="3"/>
      <c r="T28" s="3" t="s">
        <v>166</v>
      </c>
      <c r="U28" s="3">
        <v>1.3100000000000001E-2</v>
      </c>
      <c r="V28" s="7">
        <v>96.97</v>
      </c>
      <c r="W28" s="7">
        <f t="shared" si="8"/>
        <v>1.2703070000000001</v>
      </c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 t="s">
        <v>166</v>
      </c>
      <c r="I29" s="3">
        <v>1.0581</v>
      </c>
      <c r="J29" s="7">
        <v>331</v>
      </c>
      <c r="K29" s="7">
        <f t="shared" si="6"/>
        <v>350.23110000000003</v>
      </c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>
        <f>SUM(I23:I29)</f>
        <v>84.306699999999978</v>
      </c>
      <c r="J30" s="7"/>
      <c r="K30" s="7">
        <f>SUM(K23:K29)</f>
        <v>69104.258300000001</v>
      </c>
      <c r="L30" s="3"/>
      <c r="M30" s="3"/>
      <c r="N30" s="3"/>
      <c r="O30" s="3">
        <f>SUM(O23:O28)</f>
        <v>64.960000000000008</v>
      </c>
      <c r="P30" s="7"/>
      <c r="Q30" s="7">
        <f>SUM(Q23:Q28)</f>
        <v>12732.16</v>
      </c>
      <c r="R30" s="3"/>
      <c r="S30" s="3"/>
      <c r="T30" s="3"/>
      <c r="U30" s="3">
        <f>SUM(U23:U28)</f>
        <v>10.7333</v>
      </c>
      <c r="V30" s="7"/>
      <c r="W30" s="7">
        <f>SUM(W23:W28)</f>
        <v>1040.8081010000001</v>
      </c>
      <c r="X30" s="7"/>
      <c r="Y30" s="7">
        <f>K30+Q30+W30</f>
        <v>82877.226401000007</v>
      </c>
      <c r="Z30" s="12">
        <v>82900</v>
      </c>
      <c r="AA30" s="12">
        <v>43900</v>
      </c>
      <c r="AB30" s="12">
        <f>Z30-AA30</f>
        <v>39000</v>
      </c>
    </row>
    <row r="31" spans="1:29" x14ac:dyDescent="0.25">
      <c r="A31" s="29"/>
      <c r="B31" s="29"/>
      <c r="C31" s="29"/>
      <c r="D31" s="29"/>
      <c r="E31" s="33"/>
      <c r="F31" s="33"/>
      <c r="G31" s="29"/>
      <c r="H31" s="29"/>
      <c r="I31" s="29"/>
      <c r="J31" s="19"/>
      <c r="K31" s="19"/>
      <c r="L31" s="29"/>
      <c r="M31" s="29"/>
      <c r="N31" s="29"/>
      <c r="O31" s="29"/>
      <c r="P31" s="19"/>
      <c r="Q31" s="19"/>
      <c r="R31" s="29"/>
      <c r="S31" s="29"/>
      <c r="T31" s="29"/>
      <c r="U31" s="29"/>
      <c r="V31" s="19"/>
      <c r="W31" s="19"/>
      <c r="X31" s="19"/>
      <c r="Y31" s="19"/>
      <c r="Z31" s="33"/>
      <c r="AA31" s="33"/>
      <c r="AB31" s="33"/>
    </row>
    <row r="32" spans="1:29" x14ac:dyDescent="0.25">
      <c r="A32" s="3" t="s">
        <v>1013</v>
      </c>
      <c r="B32" s="3" t="s">
        <v>1014</v>
      </c>
      <c r="C32" s="3" t="s">
        <v>156</v>
      </c>
      <c r="D32" s="3">
        <v>160</v>
      </c>
      <c r="E32" s="12">
        <v>114600</v>
      </c>
      <c r="F32" s="12"/>
      <c r="G32" s="3">
        <v>140.6242</v>
      </c>
      <c r="H32" s="3" t="s">
        <v>176</v>
      </c>
      <c r="I32" s="3">
        <v>15.810700000000001</v>
      </c>
      <c r="J32" s="7">
        <v>883</v>
      </c>
      <c r="K32" s="7">
        <f>I32*J32</f>
        <v>13960.848100000001</v>
      </c>
      <c r="L32" s="3"/>
      <c r="M32" s="3">
        <v>3.2717999999999998</v>
      </c>
      <c r="N32" s="3" t="s">
        <v>176</v>
      </c>
      <c r="O32" s="3">
        <v>1.15E-2</v>
      </c>
      <c r="P32" s="7">
        <v>196</v>
      </c>
      <c r="Q32" s="7">
        <f>O32*P32</f>
        <v>2.254</v>
      </c>
      <c r="R32" s="3"/>
      <c r="S32" s="3">
        <v>16.103999999999999</v>
      </c>
      <c r="T32" s="3" t="s">
        <v>176</v>
      </c>
      <c r="U32" s="3">
        <v>0.71079999999999999</v>
      </c>
      <c r="V32" s="7">
        <v>96.97</v>
      </c>
      <c r="W32" s="7">
        <f>U32*V32</f>
        <v>68.926276000000001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115</v>
      </c>
      <c r="I33" s="3">
        <v>2.4198</v>
      </c>
      <c r="J33" s="7">
        <v>980</v>
      </c>
      <c r="K33" s="7">
        <f t="shared" ref="K33:K40" si="9">I33*J33</f>
        <v>2371.404</v>
      </c>
      <c r="L33" s="3"/>
      <c r="M33" s="3"/>
      <c r="N33" s="3" t="s">
        <v>307</v>
      </c>
      <c r="O33" s="3">
        <v>0.4178</v>
      </c>
      <c r="P33" s="7">
        <v>196</v>
      </c>
      <c r="Q33" s="7">
        <f t="shared" ref="Q33:Q35" si="10">O33*P33</f>
        <v>81.888800000000003</v>
      </c>
      <c r="R33" s="3"/>
      <c r="S33" s="3"/>
      <c r="T33" s="3" t="s">
        <v>307</v>
      </c>
      <c r="U33" s="3">
        <v>5.2354000000000003</v>
      </c>
      <c r="V33" s="7">
        <v>96.97</v>
      </c>
      <c r="W33" s="7">
        <f t="shared" ref="W33:W38" si="11">U33*V33</f>
        <v>507.676738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307</v>
      </c>
      <c r="I34" s="3">
        <v>52.104500000000002</v>
      </c>
      <c r="J34" s="7">
        <v>897</v>
      </c>
      <c r="K34" s="7">
        <f t="shared" si="9"/>
        <v>46737.736499999999</v>
      </c>
      <c r="L34" s="3"/>
      <c r="M34" s="3"/>
      <c r="N34" s="3" t="s">
        <v>788</v>
      </c>
      <c r="O34" s="3">
        <v>7.0199999999999999E-2</v>
      </c>
      <c r="P34" s="7">
        <v>196</v>
      </c>
      <c r="Q34" s="7">
        <f t="shared" si="10"/>
        <v>13.7592</v>
      </c>
      <c r="R34" s="3"/>
      <c r="S34" s="3"/>
      <c r="T34" s="3" t="s">
        <v>550</v>
      </c>
      <c r="U34" s="3">
        <v>0.80559999999999998</v>
      </c>
      <c r="V34" s="7">
        <v>96.97</v>
      </c>
      <c r="W34" s="7">
        <f t="shared" si="11"/>
        <v>78.119032000000004</v>
      </c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165</v>
      </c>
      <c r="I35" s="3">
        <v>8.7401999999999997</v>
      </c>
      <c r="J35" s="7">
        <v>621</v>
      </c>
      <c r="K35" s="7">
        <f t="shared" si="9"/>
        <v>5427.6642000000002</v>
      </c>
      <c r="L35" s="3"/>
      <c r="M35" s="3"/>
      <c r="N35" s="3" t="s">
        <v>110</v>
      </c>
      <c r="O35" s="3">
        <v>2.7723</v>
      </c>
      <c r="P35" s="7">
        <v>196</v>
      </c>
      <c r="Q35" s="7">
        <f t="shared" si="10"/>
        <v>543.37080000000003</v>
      </c>
      <c r="R35" s="3"/>
      <c r="S35" s="3"/>
      <c r="T35" s="3" t="s">
        <v>788</v>
      </c>
      <c r="U35" s="3">
        <v>1.63</v>
      </c>
      <c r="V35" s="7">
        <v>96.97</v>
      </c>
      <c r="W35" s="7">
        <f t="shared" si="11"/>
        <v>158.06109999999998</v>
      </c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550</v>
      </c>
      <c r="I36" s="3">
        <v>16.8721</v>
      </c>
      <c r="J36" s="7">
        <v>497</v>
      </c>
      <c r="K36" s="7">
        <f t="shared" si="9"/>
        <v>8385.4336999999996</v>
      </c>
      <c r="L36" s="3"/>
      <c r="M36" s="3"/>
      <c r="N36" s="3"/>
      <c r="O36" s="3"/>
      <c r="P36" s="7"/>
      <c r="Q36" s="7"/>
      <c r="R36" s="3"/>
      <c r="S36" s="3"/>
      <c r="T36" s="3" t="s">
        <v>1015</v>
      </c>
      <c r="U36" s="3">
        <v>7.4500999999999999</v>
      </c>
      <c r="V36" s="7">
        <v>96.97</v>
      </c>
      <c r="W36" s="7">
        <f t="shared" si="11"/>
        <v>722.43619699999999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454</v>
      </c>
      <c r="I37" s="3">
        <v>16.9499</v>
      </c>
      <c r="J37" s="7">
        <v>455</v>
      </c>
      <c r="K37" s="7">
        <f t="shared" si="9"/>
        <v>7712.2044999999998</v>
      </c>
      <c r="L37" s="3"/>
      <c r="M37" s="3"/>
      <c r="N37" s="3"/>
      <c r="O37" s="3"/>
      <c r="P37" s="7"/>
      <c r="Q37" s="7"/>
      <c r="R37" s="3"/>
      <c r="S37" s="3"/>
      <c r="T37" s="3" t="s">
        <v>110</v>
      </c>
      <c r="U37" s="3">
        <v>0.12529999999999999</v>
      </c>
      <c r="V37" s="7">
        <v>96.97</v>
      </c>
      <c r="W37" s="7">
        <f t="shared" si="11"/>
        <v>12.150340999999999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788</v>
      </c>
      <c r="I38" s="3">
        <v>18.491499999999998</v>
      </c>
      <c r="J38" s="7">
        <v>1021</v>
      </c>
      <c r="K38" s="7">
        <f t="shared" si="9"/>
        <v>18879.821499999998</v>
      </c>
      <c r="L38" s="3"/>
      <c r="M38" s="3"/>
      <c r="N38" s="3"/>
      <c r="O38" s="3"/>
      <c r="P38" s="7"/>
      <c r="Q38" s="7"/>
      <c r="R38" s="3"/>
      <c r="S38" s="3"/>
      <c r="T38" s="3" t="s">
        <v>112</v>
      </c>
      <c r="U38" s="3">
        <v>0.14680000000000001</v>
      </c>
      <c r="V38" s="7">
        <v>96.97</v>
      </c>
      <c r="W38" s="7">
        <f t="shared" si="11"/>
        <v>14.235196000000002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166</v>
      </c>
      <c r="I39" s="3">
        <v>4.7506000000000004</v>
      </c>
      <c r="J39" s="7">
        <v>331</v>
      </c>
      <c r="K39" s="7">
        <f t="shared" si="9"/>
        <v>1572.4486000000002</v>
      </c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112</v>
      </c>
      <c r="I40" s="3">
        <v>4.4848999999999997</v>
      </c>
      <c r="J40" s="7">
        <v>580</v>
      </c>
      <c r="K40" s="7">
        <f t="shared" si="9"/>
        <v>2601.2419999999997</v>
      </c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>
        <f>SUM(I32:I40)</f>
        <v>140.6242</v>
      </c>
      <c r="J41" s="7"/>
      <c r="K41" s="7">
        <f>SUM(K32:K40)</f>
        <v>107648.80309999999</v>
      </c>
      <c r="L41" s="3"/>
      <c r="M41" s="3"/>
      <c r="N41" s="3"/>
      <c r="O41" s="3">
        <f>SUM(O32:O35)</f>
        <v>3.2717999999999998</v>
      </c>
      <c r="P41" s="7"/>
      <c r="Q41" s="7">
        <f>SUM(Q32:Q35)</f>
        <v>641.27280000000007</v>
      </c>
      <c r="R41" s="3"/>
      <c r="S41" s="3"/>
      <c r="T41" s="3"/>
      <c r="U41" s="3">
        <f>SUM(U32:U38)</f>
        <v>16.103999999999999</v>
      </c>
      <c r="V41" s="7"/>
      <c r="W41" s="7">
        <f>SUM(W32:W38)</f>
        <v>1561.6048800000003</v>
      </c>
      <c r="X41" s="7"/>
      <c r="Y41" s="7">
        <f>K41+Q41+W41</f>
        <v>109851.68078</v>
      </c>
      <c r="Z41" s="12">
        <v>109900</v>
      </c>
      <c r="AA41" s="12">
        <v>114600</v>
      </c>
      <c r="AB41" s="12">
        <f>Z41-AA41</f>
        <v>-4700</v>
      </c>
    </row>
    <row r="42" spans="1:28" x14ac:dyDescent="0.25">
      <c r="A42" s="29"/>
      <c r="B42" s="29"/>
      <c r="C42" s="29"/>
      <c r="D42" s="29"/>
      <c r="E42" s="33"/>
      <c r="F42" s="33"/>
      <c r="G42" s="29"/>
      <c r="H42" s="29"/>
      <c r="I42" s="29"/>
      <c r="J42" s="19"/>
      <c r="K42" s="19"/>
      <c r="L42" s="29"/>
      <c r="M42" s="29"/>
      <c r="N42" s="29"/>
      <c r="O42" s="29"/>
      <c r="P42" s="19"/>
      <c r="Q42" s="19"/>
      <c r="R42" s="29"/>
      <c r="S42" s="29"/>
      <c r="T42" s="29"/>
      <c r="U42" s="29"/>
      <c r="V42" s="19"/>
      <c r="W42" s="19"/>
      <c r="X42" s="19"/>
      <c r="Y42" s="19"/>
      <c r="Z42" s="33"/>
      <c r="AA42" s="33"/>
      <c r="AB42" s="33"/>
    </row>
    <row r="43" spans="1:28" x14ac:dyDescent="0.25">
      <c r="A43" s="3" t="s">
        <v>36</v>
      </c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 t="s">
        <v>19</v>
      </c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>
        <f>AB10+AB21+AB30+AB41</f>
        <v>85600</v>
      </c>
    </row>
    <row r="45" spans="1:28" x14ac:dyDescent="0.25">
      <c r="A45" s="3" t="s">
        <v>20</v>
      </c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>
        <v>42800</v>
      </c>
    </row>
    <row r="46" spans="1:28" x14ac:dyDescent="0.25">
      <c r="A46" s="3" t="s">
        <v>21</v>
      </c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>
        <v>4280</v>
      </c>
    </row>
    <row r="47" spans="1:28" x14ac:dyDescent="0.25">
      <c r="A47" s="3" t="s">
        <v>22</v>
      </c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>
        <f>AB46*0.24979</f>
        <v>1069.1012000000001</v>
      </c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D9341-34F3-46AB-AEA1-A00DA55A7606}">
  <dimension ref="A1:AC176"/>
  <sheetViews>
    <sheetView workbookViewId="0">
      <selection activeCell="N26" sqref="N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140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1016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1017</v>
      </c>
      <c r="B3" s="3" t="s">
        <v>1018</v>
      </c>
      <c r="C3" s="3" t="s">
        <v>245</v>
      </c>
      <c r="D3" s="3">
        <v>160</v>
      </c>
      <c r="E3" s="12">
        <v>179200</v>
      </c>
      <c r="F3" s="12"/>
      <c r="G3" s="3">
        <v>157.9992</v>
      </c>
      <c r="H3" s="3" t="s">
        <v>93</v>
      </c>
      <c r="I3" s="3">
        <v>61.269599999999997</v>
      </c>
      <c r="J3" s="7">
        <v>1201</v>
      </c>
      <c r="K3" s="7">
        <f>I3*J3</f>
        <v>73584.789599999989</v>
      </c>
      <c r="L3" s="3"/>
      <c r="M3" s="3"/>
      <c r="N3" s="3"/>
      <c r="O3" s="3"/>
      <c r="P3" s="7"/>
      <c r="Q3" s="7"/>
      <c r="R3" s="3"/>
      <c r="S3" s="3">
        <v>2.0007999999999999</v>
      </c>
      <c r="T3" s="3" t="s">
        <v>93</v>
      </c>
      <c r="U3" s="3">
        <v>0.98519999999999996</v>
      </c>
      <c r="V3" s="7">
        <v>96.97</v>
      </c>
      <c r="W3" s="7">
        <f>U3*V3</f>
        <v>95.534843999999993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97</v>
      </c>
      <c r="I4" s="3">
        <v>7.2209000000000003</v>
      </c>
      <c r="J4" s="7">
        <v>897</v>
      </c>
      <c r="K4" s="7">
        <f t="shared" ref="K4:K13" si="0">I4*J4</f>
        <v>6477.1473000000005</v>
      </c>
      <c r="L4" s="3"/>
      <c r="M4" s="3"/>
      <c r="N4" s="3"/>
      <c r="O4" s="3"/>
      <c r="P4" s="7"/>
      <c r="Q4" s="7"/>
      <c r="R4" s="3"/>
      <c r="S4" s="3"/>
      <c r="T4" s="3" t="s">
        <v>97</v>
      </c>
      <c r="U4" s="14">
        <v>0.2883</v>
      </c>
      <c r="V4" s="7">
        <v>96.97</v>
      </c>
      <c r="W4" s="7">
        <f t="shared" ref="W4:W5" si="1">U4*V4</f>
        <v>27.956451000000001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95</v>
      </c>
      <c r="I5" s="3">
        <v>4.2897999999999996</v>
      </c>
      <c r="J5" s="7">
        <v>704</v>
      </c>
      <c r="K5" s="7">
        <f t="shared" si="0"/>
        <v>3020.0191999999997</v>
      </c>
      <c r="L5" s="3"/>
      <c r="M5" s="3"/>
      <c r="N5" s="3"/>
      <c r="O5" s="3"/>
      <c r="P5" s="7"/>
      <c r="Q5" s="7"/>
      <c r="R5" s="3"/>
      <c r="S5" s="3"/>
      <c r="T5" s="3" t="s">
        <v>16</v>
      </c>
      <c r="U5" s="14">
        <v>0.72729999999999995</v>
      </c>
      <c r="V5" s="7">
        <v>96.97</v>
      </c>
      <c r="W5" s="7">
        <f t="shared" si="1"/>
        <v>70.526280999999997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101</v>
      </c>
      <c r="I6" s="3">
        <v>4.4547999999999996</v>
      </c>
      <c r="J6" s="7">
        <v>856</v>
      </c>
      <c r="K6" s="7">
        <f t="shared" si="0"/>
        <v>3813.3087999999998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96</v>
      </c>
      <c r="I7" s="3">
        <v>10.074199999999999</v>
      </c>
      <c r="J7" s="7">
        <v>1077</v>
      </c>
      <c r="K7" s="7">
        <f t="shared" si="0"/>
        <v>10849.913399999999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160</v>
      </c>
      <c r="I8" s="3">
        <v>14.1113</v>
      </c>
      <c r="J8" s="7">
        <v>1104</v>
      </c>
      <c r="K8" s="7">
        <f t="shared" si="0"/>
        <v>15578.8752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162</v>
      </c>
      <c r="I9" s="3">
        <v>9.0290999999999997</v>
      </c>
      <c r="J9" s="7">
        <v>1049</v>
      </c>
      <c r="K9" s="7">
        <f t="shared" si="0"/>
        <v>9471.5259000000005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 t="s">
        <v>172</v>
      </c>
      <c r="I10" s="3">
        <v>0.80059999999999998</v>
      </c>
      <c r="J10" s="7">
        <v>745</v>
      </c>
      <c r="K10" s="7">
        <f t="shared" si="0"/>
        <v>596.447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 t="s">
        <v>161</v>
      </c>
      <c r="I11" s="3">
        <v>13.196</v>
      </c>
      <c r="J11" s="7">
        <v>1228</v>
      </c>
      <c r="K11" s="7">
        <f t="shared" si="0"/>
        <v>16204.688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16</v>
      </c>
      <c r="I12" s="3">
        <v>16.450299999999999</v>
      </c>
      <c r="J12" s="7">
        <v>1118</v>
      </c>
      <c r="K12" s="7">
        <f t="shared" si="0"/>
        <v>18391.435399999998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115</v>
      </c>
      <c r="I13" s="3">
        <v>17.102599999999999</v>
      </c>
      <c r="J13" s="7">
        <v>980</v>
      </c>
      <c r="K13" s="7">
        <f t="shared" si="0"/>
        <v>16760.547999999999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/>
      <c r="I14" s="3">
        <f>SUM(I3:I13)</f>
        <v>157.9992</v>
      </c>
      <c r="J14" s="7"/>
      <c r="K14" s="7">
        <f>SUM(K3:K13)</f>
        <v>174748.69779999999</v>
      </c>
      <c r="L14" s="3"/>
      <c r="M14" s="3"/>
      <c r="N14" s="3"/>
      <c r="O14" s="3"/>
      <c r="P14" s="7"/>
      <c r="Q14" s="7"/>
      <c r="R14" s="3"/>
      <c r="S14" s="3"/>
      <c r="T14" s="3"/>
      <c r="U14" s="3">
        <f>SUM(U3:U5)</f>
        <v>2.0007999999999999</v>
      </c>
      <c r="V14" s="7"/>
      <c r="W14" s="7">
        <f>SUM(W3:W5)</f>
        <v>194.01757599999999</v>
      </c>
      <c r="X14" s="7"/>
      <c r="Y14" s="7">
        <f>K14+W14</f>
        <v>174942.71537600001</v>
      </c>
      <c r="Z14" s="12">
        <v>174900</v>
      </c>
      <c r="AA14" s="12">
        <v>179200</v>
      </c>
      <c r="AB14" s="12">
        <f>Z14-AA14</f>
        <v>-4300</v>
      </c>
    </row>
    <row r="15" spans="1:28" x14ac:dyDescent="0.25">
      <c r="A15" s="29"/>
      <c r="B15" s="29"/>
      <c r="C15" s="29"/>
      <c r="D15" s="29"/>
      <c r="E15" s="33"/>
      <c r="F15" s="33"/>
      <c r="G15" s="29"/>
      <c r="H15" s="29"/>
      <c r="I15" s="29"/>
      <c r="J15" s="19"/>
      <c r="K15" s="19"/>
      <c r="L15" s="29"/>
      <c r="M15" s="29"/>
      <c r="N15" s="29"/>
      <c r="O15" s="29"/>
      <c r="P15" s="19"/>
      <c r="Q15" s="19"/>
      <c r="R15" s="29"/>
      <c r="S15" s="29"/>
      <c r="T15" s="29"/>
      <c r="U15" s="29"/>
      <c r="V15" s="19"/>
      <c r="W15" s="19"/>
      <c r="X15" s="19"/>
      <c r="Y15" s="19"/>
      <c r="Z15" s="33"/>
      <c r="AA15" s="33"/>
      <c r="AB15" s="33"/>
    </row>
    <row r="16" spans="1:28" x14ac:dyDescent="0.25">
      <c r="A16" s="3" t="s">
        <v>1019</v>
      </c>
      <c r="B16" s="3" t="s">
        <v>1020</v>
      </c>
      <c r="C16" s="3" t="s">
        <v>245</v>
      </c>
      <c r="D16" s="3">
        <v>160</v>
      </c>
      <c r="E16" s="12">
        <v>191100</v>
      </c>
      <c r="F16" s="12"/>
      <c r="G16" s="3">
        <v>157.09610000000001</v>
      </c>
      <c r="H16" s="3" t="s">
        <v>93</v>
      </c>
      <c r="I16" s="3">
        <v>106.23139999999999</v>
      </c>
      <c r="J16" s="7">
        <v>1201</v>
      </c>
      <c r="K16" s="7">
        <f>I16*J16</f>
        <v>127583.9114</v>
      </c>
      <c r="L16" s="3"/>
      <c r="M16" s="3"/>
      <c r="N16" s="3"/>
      <c r="O16" s="3"/>
      <c r="P16" s="7"/>
      <c r="Q16" s="7"/>
      <c r="R16" s="3"/>
      <c r="S16" s="3">
        <v>2.9039000000000001</v>
      </c>
      <c r="T16" s="3" t="s">
        <v>93</v>
      </c>
      <c r="U16" s="3">
        <v>1.1883999999999999</v>
      </c>
      <c r="V16" s="7">
        <v>96.97</v>
      </c>
      <c r="W16" s="7">
        <f>U16*V16</f>
        <v>115.23914799999999</v>
      </c>
      <c r="X16" s="7"/>
      <c r="Y16" s="7"/>
      <c r="Z16" s="12"/>
      <c r="AA16" s="12"/>
      <c r="AB16" s="12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122</v>
      </c>
      <c r="I17" s="3">
        <v>29.750699999999998</v>
      </c>
      <c r="J17" s="7">
        <v>1325</v>
      </c>
      <c r="K17" s="7">
        <f t="shared" ref="K17:K19" si="2">I17*J17</f>
        <v>39419.677499999998</v>
      </c>
      <c r="L17" s="3"/>
      <c r="M17" s="3"/>
      <c r="N17" s="3"/>
      <c r="O17" s="3"/>
      <c r="P17" s="7"/>
      <c r="Q17" s="7"/>
      <c r="R17" s="3"/>
      <c r="S17" s="3"/>
      <c r="T17" s="3" t="s">
        <v>122</v>
      </c>
      <c r="U17" s="3">
        <v>0.58099999999999996</v>
      </c>
      <c r="V17" s="7">
        <v>96.97</v>
      </c>
      <c r="W17" s="7">
        <f t="shared" ref="W17:W19" si="3">U17*V17</f>
        <v>56.339569999999995</v>
      </c>
      <c r="X17" s="7"/>
      <c r="Y17" s="7"/>
      <c r="Z17" s="12"/>
      <c r="AA17" s="12"/>
      <c r="AB17" s="12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96</v>
      </c>
      <c r="I18" s="3">
        <v>9.5618999999999996</v>
      </c>
      <c r="J18" s="7">
        <v>1077</v>
      </c>
      <c r="K18" s="7">
        <f t="shared" si="2"/>
        <v>10298.166299999999</v>
      </c>
      <c r="L18" s="3"/>
      <c r="M18" s="3"/>
      <c r="N18" s="3"/>
      <c r="O18" s="3"/>
      <c r="P18" s="7"/>
      <c r="Q18" s="7"/>
      <c r="R18" s="3"/>
      <c r="S18" s="3"/>
      <c r="T18" s="3" t="s">
        <v>96</v>
      </c>
      <c r="U18" s="3">
        <v>0.23200000000000001</v>
      </c>
      <c r="V18" s="7">
        <v>96.97</v>
      </c>
      <c r="W18" s="7">
        <f t="shared" si="3"/>
        <v>22.497040000000002</v>
      </c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63</v>
      </c>
      <c r="I19" s="3">
        <v>11.552099999999999</v>
      </c>
      <c r="J19" s="7">
        <v>386</v>
      </c>
      <c r="K19" s="7">
        <f t="shared" si="2"/>
        <v>4459.1106</v>
      </c>
      <c r="L19" s="3"/>
      <c r="M19" s="3"/>
      <c r="N19" s="3"/>
      <c r="O19" s="3"/>
      <c r="P19" s="7"/>
      <c r="Q19" s="7"/>
      <c r="R19" s="3"/>
      <c r="S19" s="3"/>
      <c r="T19" s="3" t="s">
        <v>63</v>
      </c>
      <c r="U19" s="3">
        <v>0.90249999999999997</v>
      </c>
      <c r="V19" s="7">
        <v>96.97</v>
      </c>
      <c r="W19" s="7">
        <f t="shared" si="3"/>
        <v>87.515424999999993</v>
      </c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>
        <f>SUM(I16:I19)</f>
        <v>157.09610000000001</v>
      </c>
      <c r="J20" s="7"/>
      <c r="K20" s="7">
        <f>SUM(K16:K19)</f>
        <v>181760.86580000003</v>
      </c>
      <c r="L20" s="3"/>
      <c r="M20" s="3"/>
      <c r="N20" s="3"/>
      <c r="O20" s="3"/>
      <c r="P20" s="7"/>
      <c r="Q20" s="7"/>
      <c r="R20" s="3"/>
      <c r="S20" s="3"/>
      <c r="T20" s="3"/>
      <c r="U20" s="3">
        <f>SUM(U16:U19)</f>
        <v>2.9038999999999997</v>
      </c>
      <c r="V20" s="7"/>
      <c r="W20" s="7">
        <f>SUM(W16:W19)</f>
        <v>281.591183</v>
      </c>
      <c r="X20" s="7"/>
      <c r="Y20" s="7">
        <f>K20+W20</f>
        <v>182042.45698300004</v>
      </c>
      <c r="Z20" s="12">
        <v>182000</v>
      </c>
      <c r="AA20" s="12">
        <v>191100</v>
      </c>
      <c r="AB20" s="12">
        <f>Z20-AA20</f>
        <v>-9100</v>
      </c>
      <c r="AC20" s="4"/>
    </row>
    <row r="21" spans="1:29" s="4" customFormat="1" x14ac:dyDescent="0.25">
      <c r="A21" s="29"/>
      <c r="B21" s="29"/>
      <c r="C21" s="29"/>
      <c r="D21" s="29"/>
      <c r="E21" s="33"/>
      <c r="F21" s="33"/>
      <c r="G21" s="29"/>
      <c r="H21" s="29"/>
      <c r="I21" s="29"/>
      <c r="J21" s="19"/>
      <c r="K21" s="19"/>
      <c r="L21" s="29"/>
      <c r="M21" s="29"/>
      <c r="N21" s="29"/>
      <c r="O21" s="29"/>
      <c r="P21" s="19"/>
      <c r="Q21" s="19"/>
      <c r="R21" s="29"/>
      <c r="S21" s="29"/>
      <c r="T21" s="29"/>
      <c r="U21" s="29"/>
      <c r="V21" s="19"/>
      <c r="W21" s="19"/>
      <c r="X21" s="19"/>
      <c r="Y21" s="19"/>
      <c r="Z21" s="33"/>
      <c r="AA21" s="33"/>
      <c r="AB21" s="33"/>
    </row>
    <row r="22" spans="1:29" s="4" customFormat="1" x14ac:dyDescent="0.25">
      <c r="A22" s="3" t="s">
        <v>1021</v>
      </c>
      <c r="B22" s="3" t="s">
        <v>1022</v>
      </c>
      <c r="C22" s="3" t="s">
        <v>245</v>
      </c>
      <c r="D22" s="3">
        <v>160</v>
      </c>
      <c r="E22" s="12">
        <v>190000</v>
      </c>
      <c r="F22" s="12"/>
      <c r="G22" s="3">
        <v>150.38910000000001</v>
      </c>
      <c r="H22" s="3" t="s">
        <v>93</v>
      </c>
      <c r="I22" s="3">
        <v>89.397599999999997</v>
      </c>
      <c r="J22" s="7">
        <v>1201</v>
      </c>
      <c r="K22" s="7">
        <f>I22*J22</f>
        <v>107366.51759999999</v>
      </c>
      <c r="L22" s="3"/>
      <c r="M22" s="3"/>
      <c r="N22" s="3"/>
      <c r="O22" s="3"/>
      <c r="P22" s="7"/>
      <c r="Q22" s="7"/>
      <c r="R22" s="3"/>
      <c r="S22" s="3">
        <v>9.6109000000000009</v>
      </c>
      <c r="T22" s="3" t="s">
        <v>93</v>
      </c>
      <c r="U22" s="3">
        <v>2.1698</v>
      </c>
      <c r="V22" s="7">
        <v>96.97</v>
      </c>
      <c r="W22" s="7">
        <f>U22*V22</f>
        <v>210.405506</v>
      </c>
      <c r="X22" s="7"/>
      <c r="Y22" s="7"/>
      <c r="Z22" s="12"/>
      <c r="AA22" s="12"/>
      <c r="AB22" s="12"/>
    </row>
    <row r="23" spans="1:29" s="4" customFormat="1" x14ac:dyDescent="0.25">
      <c r="A23" s="3"/>
      <c r="B23" s="3"/>
      <c r="C23" s="3"/>
      <c r="D23" s="3"/>
      <c r="E23" s="12"/>
      <c r="F23" s="12"/>
      <c r="G23" s="3"/>
      <c r="H23" s="3" t="s">
        <v>122</v>
      </c>
      <c r="I23" s="3">
        <v>43.705300000000001</v>
      </c>
      <c r="J23" s="7">
        <v>1325</v>
      </c>
      <c r="K23" s="7">
        <f t="shared" ref="K23:K25" si="4">I23*J23</f>
        <v>57909.522499999999</v>
      </c>
      <c r="L23" s="3"/>
      <c r="M23" s="3"/>
      <c r="N23" s="3"/>
      <c r="O23" s="3"/>
      <c r="P23" s="7"/>
      <c r="Q23" s="7"/>
      <c r="R23" s="3"/>
      <c r="S23" s="3"/>
      <c r="T23" s="3" t="s">
        <v>122</v>
      </c>
      <c r="U23" s="3">
        <v>1.3033999999999999</v>
      </c>
      <c r="V23" s="7">
        <v>96.97</v>
      </c>
      <c r="W23" s="7">
        <f t="shared" ref="W23:W25" si="5">U23*V23</f>
        <v>126.39069799999999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 t="s">
        <v>96</v>
      </c>
      <c r="I24" s="3">
        <v>15.406499999999999</v>
      </c>
      <c r="J24" s="7">
        <v>1077</v>
      </c>
      <c r="K24" s="7">
        <f t="shared" si="4"/>
        <v>16592.800499999998</v>
      </c>
      <c r="L24" s="3"/>
      <c r="M24" s="3"/>
      <c r="N24" s="3"/>
      <c r="O24" s="3"/>
      <c r="P24" s="7"/>
      <c r="Q24" s="7"/>
      <c r="R24" s="3"/>
      <c r="S24" s="3"/>
      <c r="T24" s="3" t="s">
        <v>96</v>
      </c>
      <c r="U24" s="3">
        <v>0.58420000000000005</v>
      </c>
      <c r="V24" s="7">
        <v>96.97</v>
      </c>
      <c r="W24" s="7">
        <f t="shared" si="5"/>
        <v>56.649874000000004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 t="s">
        <v>63</v>
      </c>
      <c r="I25" s="3">
        <v>1.8796999999999999</v>
      </c>
      <c r="J25" s="7">
        <v>386</v>
      </c>
      <c r="K25" s="7">
        <f t="shared" si="4"/>
        <v>725.56420000000003</v>
      </c>
      <c r="L25" s="3"/>
      <c r="M25" s="3"/>
      <c r="N25" s="3"/>
      <c r="O25" s="3"/>
      <c r="P25" s="7"/>
      <c r="Q25" s="7"/>
      <c r="R25" s="3"/>
      <c r="S25" s="3"/>
      <c r="T25" s="3" t="s">
        <v>63</v>
      </c>
      <c r="U25" s="3">
        <v>5.5534999999999997</v>
      </c>
      <c r="V25" s="7">
        <v>96.97</v>
      </c>
      <c r="W25" s="7">
        <f t="shared" si="5"/>
        <v>538.52289499999995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>
        <f>SUM(I22:I25)</f>
        <v>150.38910000000001</v>
      </c>
      <c r="J26" s="7"/>
      <c r="K26" s="7">
        <f>SUM(K22:K25)</f>
        <v>182594.40479999999</v>
      </c>
      <c r="L26" s="3"/>
      <c r="M26" s="3"/>
      <c r="N26" s="3"/>
      <c r="O26" s="3"/>
      <c r="P26" s="7"/>
      <c r="Q26" s="7"/>
      <c r="R26" s="3"/>
      <c r="S26" s="3"/>
      <c r="T26" s="3"/>
      <c r="U26" s="3">
        <f>SUM(U22:U25)</f>
        <v>9.6108999999999991</v>
      </c>
      <c r="V26" s="7"/>
      <c r="W26" s="7">
        <f>SUM(W22:W25)</f>
        <v>931.96897300000001</v>
      </c>
      <c r="X26" s="7"/>
      <c r="Y26" s="7">
        <f>K26+W26</f>
        <v>183526.373773</v>
      </c>
      <c r="Z26" s="12">
        <v>183500</v>
      </c>
      <c r="AA26" s="12">
        <v>190000</v>
      </c>
      <c r="AB26" s="12">
        <f>Z26-AA26</f>
        <v>-6500</v>
      </c>
    </row>
    <row r="27" spans="1:29" x14ac:dyDescent="0.25">
      <c r="A27" s="29"/>
      <c r="B27" s="29"/>
      <c r="C27" s="29"/>
      <c r="D27" s="29"/>
      <c r="E27" s="33"/>
      <c r="F27" s="33"/>
      <c r="G27" s="29"/>
      <c r="H27" s="29"/>
      <c r="I27" s="29"/>
      <c r="J27" s="19"/>
      <c r="K27" s="19"/>
      <c r="L27" s="29"/>
      <c r="M27" s="29"/>
      <c r="N27" s="29"/>
      <c r="O27" s="29"/>
      <c r="P27" s="19"/>
      <c r="Q27" s="19"/>
      <c r="R27" s="29"/>
      <c r="S27" s="29"/>
      <c r="T27" s="29"/>
      <c r="U27" s="29"/>
      <c r="V27" s="19"/>
      <c r="W27" s="19"/>
      <c r="X27" s="19"/>
      <c r="Y27" s="19"/>
      <c r="Z27" s="33"/>
      <c r="AA27" s="33"/>
      <c r="AB27" s="33"/>
    </row>
    <row r="28" spans="1:29" x14ac:dyDescent="0.25">
      <c r="A28" s="3" t="s">
        <v>1023</v>
      </c>
      <c r="B28" s="3" t="s">
        <v>1024</v>
      </c>
      <c r="C28" s="3" t="s">
        <v>245</v>
      </c>
      <c r="D28" s="3">
        <v>160</v>
      </c>
      <c r="E28" s="12">
        <v>174800</v>
      </c>
      <c r="F28" s="12"/>
      <c r="G28" s="3">
        <v>157.99100000000001</v>
      </c>
      <c r="H28" s="3" t="s">
        <v>93</v>
      </c>
      <c r="I28" s="3">
        <v>64.493200000000002</v>
      </c>
      <c r="J28" s="7">
        <v>1201</v>
      </c>
      <c r="K28" s="7">
        <f>I28*J28</f>
        <v>77456.333200000008</v>
      </c>
      <c r="L28" s="3"/>
      <c r="M28" s="3"/>
      <c r="N28" s="3"/>
      <c r="O28" s="3"/>
      <c r="P28" s="7"/>
      <c r="Q28" s="7"/>
      <c r="R28" s="3"/>
      <c r="S28" s="3">
        <v>2.0089999999999999</v>
      </c>
      <c r="T28" s="3" t="s">
        <v>93</v>
      </c>
      <c r="U28" s="3">
        <v>1.0483</v>
      </c>
      <c r="V28" s="7">
        <v>96.97</v>
      </c>
      <c r="W28" s="7">
        <f>U28*V28</f>
        <v>101.653651</v>
      </c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 t="s">
        <v>97</v>
      </c>
      <c r="I29" s="3">
        <v>0.3503</v>
      </c>
      <c r="J29" s="7">
        <v>897</v>
      </c>
      <c r="K29" s="7">
        <f t="shared" ref="K29:K41" si="6">I29*J29</f>
        <v>314.21910000000003</v>
      </c>
      <c r="L29" s="3"/>
      <c r="M29" s="3"/>
      <c r="N29" s="3"/>
      <c r="O29" s="3"/>
      <c r="P29" s="7"/>
      <c r="Q29" s="7"/>
      <c r="R29" s="3"/>
      <c r="S29" s="3"/>
      <c r="T29" s="3" t="s">
        <v>97</v>
      </c>
      <c r="U29" s="3">
        <v>0.2006</v>
      </c>
      <c r="V29" s="7">
        <v>96.97</v>
      </c>
      <c r="W29" s="7">
        <f t="shared" ref="W29:W30" si="7">U29*V29</f>
        <v>19.452182000000001</v>
      </c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 t="s">
        <v>95</v>
      </c>
      <c r="I30" s="3">
        <v>10.784800000000001</v>
      </c>
      <c r="J30" s="7">
        <v>704</v>
      </c>
      <c r="K30" s="7">
        <f t="shared" si="6"/>
        <v>7592.4992000000002</v>
      </c>
      <c r="L30" s="3"/>
      <c r="M30" s="3"/>
      <c r="N30" s="3"/>
      <c r="O30" s="3"/>
      <c r="P30" s="7"/>
      <c r="Q30" s="7"/>
      <c r="R30" s="3"/>
      <c r="S30" s="3"/>
      <c r="T30" s="3" t="s">
        <v>16</v>
      </c>
      <c r="U30" s="3">
        <v>0.7601</v>
      </c>
      <c r="V30" s="7">
        <v>96.97</v>
      </c>
      <c r="W30" s="7">
        <f t="shared" si="7"/>
        <v>73.706896999999998</v>
      </c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 t="s">
        <v>170</v>
      </c>
      <c r="I31" s="3">
        <v>1.4804999999999999</v>
      </c>
      <c r="J31" s="7">
        <v>580</v>
      </c>
      <c r="K31" s="7">
        <f t="shared" si="6"/>
        <v>858.68999999999994</v>
      </c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 t="s">
        <v>810</v>
      </c>
      <c r="I32" s="3">
        <v>5.2861000000000002</v>
      </c>
      <c r="J32" s="7">
        <v>1228</v>
      </c>
      <c r="K32" s="7">
        <f t="shared" si="6"/>
        <v>6491.3308000000006</v>
      </c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1025</v>
      </c>
      <c r="I33" s="3">
        <v>0.29509999999999997</v>
      </c>
      <c r="J33" s="7">
        <v>1118</v>
      </c>
      <c r="K33" s="7">
        <f t="shared" si="6"/>
        <v>329.92179999999996</v>
      </c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122</v>
      </c>
      <c r="I34" s="3">
        <v>24.151700000000002</v>
      </c>
      <c r="J34" s="7">
        <v>1325</v>
      </c>
      <c r="K34" s="7">
        <f t="shared" si="6"/>
        <v>32001.002500000002</v>
      </c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100</v>
      </c>
      <c r="I35" s="3">
        <v>17.119499999999999</v>
      </c>
      <c r="J35" s="7">
        <v>1159</v>
      </c>
      <c r="K35" s="7">
        <f t="shared" si="6"/>
        <v>19841.500499999998</v>
      </c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96</v>
      </c>
      <c r="I36" s="3">
        <v>8.5599999999999996E-2</v>
      </c>
      <c r="J36" s="7">
        <v>1077</v>
      </c>
      <c r="K36" s="7">
        <f t="shared" si="6"/>
        <v>92.191199999999995</v>
      </c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160</v>
      </c>
      <c r="I37" s="3">
        <v>14.7935</v>
      </c>
      <c r="J37" s="7">
        <v>1104</v>
      </c>
      <c r="K37" s="7">
        <f t="shared" si="6"/>
        <v>16332.023999999999</v>
      </c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162</v>
      </c>
      <c r="I38" s="3">
        <v>2.2124000000000001</v>
      </c>
      <c r="J38" s="7">
        <v>1049</v>
      </c>
      <c r="K38" s="7">
        <f t="shared" si="6"/>
        <v>2320.8076000000001</v>
      </c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16</v>
      </c>
      <c r="I39" s="3">
        <v>8.0510999999999999</v>
      </c>
      <c r="J39" s="7">
        <v>1118</v>
      </c>
      <c r="K39" s="7">
        <f t="shared" si="6"/>
        <v>9001.1298000000006</v>
      </c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45</v>
      </c>
      <c r="I40" s="3">
        <v>5.2752999999999997</v>
      </c>
      <c r="J40" s="7">
        <v>524</v>
      </c>
      <c r="K40" s="7">
        <f t="shared" si="6"/>
        <v>2764.2572</v>
      </c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63</v>
      </c>
      <c r="I41" s="3">
        <v>3.6118999999999999</v>
      </c>
      <c r="J41" s="7">
        <v>386</v>
      </c>
      <c r="K41" s="7">
        <f t="shared" si="6"/>
        <v>1394.1933999999999</v>
      </c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>
        <f>SUM(I28:I41)</f>
        <v>157.99100000000001</v>
      </c>
      <c r="J42" s="7"/>
      <c r="K42" s="7">
        <f>SUM(K28:K41)</f>
        <v>176790.10029999999</v>
      </c>
      <c r="L42" s="3"/>
      <c r="M42" s="3"/>
      <c r="N42" s="3"/>
      <c r="O42" s="3"/>
      <c r="P42" s="7"/>
      <c r="Q42" s="7"/>
      <c r="R42" s="3"/>
      <c r="S42" s="3"/>
      <c r="T42" s="3"/>
      <c r="U42" s="3">
        <f>SUM(U28:U30)</f>
        <v>2.0089999999999999</v>
      </c>
      <c r="V42" s="7"/>
      <c r="W42" s="7">
        <f>SUM(W28:W30)</f>
        <v>194.81272999999999</v>
      </c>
      <c r="X42" s="7"/>
      <c r="Y42" s="7">
        <f>K42+W42</f>
        <v>176984.91303</v>
      </c>
      <c r="Z42" s="12">
        <v>177000</v>
      </c>
      <c r="AA42" s="12">
        <v>174800</v>
      </c>
      <c r="AB42" s="12">
        <f>Z42-AA42</f>
        <v>2200</v>
      </c>
    </row>
    <row r="43" spans="1:28" x14ac:dyDescent="0.25">
      <c r="A43" s="29"/>
      <c r="B43" s="29"/>
      <c r="C43" s="29"/>
      <c r="D43" s="29"/>
      <c r="E43" s="33"/>
      <c r="F43" s="33"/>
      <c r="G43" s="29"/>
      <c r="H43" s="29"/>
      <c r="I43" s="29"/>
      <c r="J43" s="19"/>
      <c r="K43" s="19"/>
      <c r="L43" s="29"/>
      <c r="M43" s="29"/>
      <c r="N43" s="29"/>
      <c r="O43" s="29"/>
      <c r="P43" s="19"/>
      <c r="Q43" s="19"/>
      <c r="R43" s="29"/>
      <c r="S43" s="29"/>
      <c r="T43" s="29"/>
      <c r="U43" s="29"/>
      <c r="V43" s="19"/>
      <c r="W43" s="19"/>
      <c r="X43" s="19"/>
      <c r="Y43" s="19"/>
      <c r="Z43" s="33"/>
      <c r="AA43" s="33"/>
      <c r="AB43" s="33"/>
    </row>
    <row r="44" spans="1:28" x14ac:dyDescent="0.25">
      <c r="A44" s="3" t="s">
        <v>1026</v>
      </c>
      <c r="B44" s="3" t="s">
        <v>1027</v>
      </c>
      <c r="C44" s="3" t="s">
        <v>883</v>
      </c>
      <c r="D44" s="3">
        <v>157.47999999999999</v>
      </c>
      <c r="E44" s="12">
        <v>169200</v>
      </c>
      <c r="F44" s="12"/>
      <c r="G44" s="3">
        <v>149.09049999999999</v>
      </c>
      <c r="H44" s="3" t="s">
        <v>18</v>
      </c>
      <c r="I44" s="3">
        <v>110.9526</v>
      </c>
      <c r="J44" s="7">
        <v>1201</v>
      </c>
      <c r="K44" s="7">
        <f>I44*J44</f>
        <v>133254.07260000001</v>
      </c>
      <c r="L44" s="3"/>
      <c r="M44" s="3"/>
      <c r="N44" s="3"/>
      <c r="O44" s="3"/>
      <c r="P44" s="7"/>
      <c r="Q44" s="7"/>
      <c r="R44" s="3"/>
      <c r="S44" s="3">
        <v>8.3895</v>
      </c>
      <c r="T44" s="3" t="s">
        <v>18</v>
      </c>
      <c r="U44" s="3">
        <v>5.8177000000000003</v>
      </c>
      <c r="V44" s="7">
        <v>96.97</v>
      </c>
      <c r="W44" s="7">
        <f>U44*V44</f>
        <v>564.14236900000003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106</v>
      </c>
      <c r="I45" s="3">
        <v>1.4027000000000001</v>
      </c>
      <c r="J45" s="7">
        <v>704</v>
      </c>
      <c r="K45" s="7">
        <f t="shared" ref="K45:K48" si="8">I45*J45</f>
        <v>987.50080000000003</v>
      </c>
      <c r="L45" s="3"/>
      <c r="M45" s="3"/>
      <c r="N45" s="3"/>
      <c r="O45" s="3"/>
      <c r="P45" s="7"/>
      <c r="Q45" s="7"/>
      <c r="R45" s="3"/>
      <c r="S45" s="3"/>
      <c r="T45" s="3" t="s">
        <v>63</v>
      </c>
      <c r="U45" s="3">
        <v>2.5718000000000001</v>
      </c>
      <c r="V45" s="7">
        <v>96.97</v>
      </c>
      <c r="W45" s="7">
        <f>U45*V45</f>
        <v>249.38744600000001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161</v>
      </c>
      <c r="I46" s="3">
        <v>0.52129999999999999</v>
      </c>
      <c r="J46" s="7">
        <v>1228</v>
      </c>
      <c r="K46" s="7">
        <f t="shared" si="8"/>
        <v>640.15639999999996</v>
      </c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115</v>
      </c>
      <c r="I47" s="3">
        <v>34.771000000000001</v>
      </c>
      <c r="J47" s="7">
        <v>980</v>
      </c>
      <c r="K47" s="7">
        <f t="shared" si="8"/>
        <v>34075.58</v>
      </c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63</v>
      </c>
      <c r="I48" s="3">
        <v>1.4429000000000001</v>
      </c>
      <c r="J48" s="7">
        <v>386</v>
      </c>
      <c r="K48" s="7">
        <f t="shared" si="8"/>
        <v>556.95940000000007</v>
      </c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>
        <f>SUM(I44:I48)</f>
        <v>149.09050000000002</v>
      </c>
      <c r="J49" s="7"/>
      <c r="K49" s="7">
        <f>SUM(K44:K48)</f>
        <v>169514.26920000004</v>
      </c>
      <c r="L49" s="3"/>
      <c r="M49" s="3"/>
      <c r="N49" s="3"/>
      <c r="O49" s="3"/>
      <c r="P49" s="7"/>
      <c r="Q49" s="7"/>
      <c r="R49" s="3"/>
      <c r="S49" s="3"/>
      <c r="T49" s="3"/>
      <c r="U49" s="3">
        <f>SUM(U44:U45)</f>
        <v>8.3895</v>
      </c>
      <c r="V49" s="7"/>
      <c r="W49" s="7">
        <f>SUM(W44:W45)</f>
        <v>813.5298150000001</v>
      </c>
      <c r="X49" s="7"/>
      <c r="Y49" s="7">
        <f>K49+W49</f>
        <v>170327.79901500003</v>
      </c>
      <c r="Z49" s="12">
        <v>170300</v>
      </c>
      <c r="AA49" s="12">
        <v>169200</v>
      </c>
      <c r="AB49" s="12">
        <f>Z49-AA49</f>
        <v>1100</v>
      </c>
    </row>
    <row r="50" spans="1:28" x14ac:dyDescent="0.25">
      <c r="A50" s="29"/>
      <c r="B50" s="29"/>
      <c r="C50" s="29"/>
      <c r="D50" s="29"/>
      <c r="E50" s="33"/>
      <c r="F50" s="33"/>
      <c r="G50" s="29"/>
      <c r="H50" s="29"/>
      <c r="I50" s="29"/>
      <c r="J50" s="19"/>
      <c r="K50" s="19"/>
      <c r="L50" s="29"/>
      <c r="M50" s="29"/>
      <c r="N50" s="29"/>
      <c r="O50" s="29"/>
      <c r="P50" s="19"/>
      <c r="Q50" s="19"/>
      <c r="R50" s="29"/>
      <c r="S50" s="29"/>
      <c r="T50" s="29"/>
      <c r="U50" s="29"/>
      <c r="V50" s="19"/>
      <c r="W50" s="19"/>
      <c r="X50" s="19"/>
      <c r="Y50" s="19"/>
      <c r="Z50" s="33"/>
      <c r="AA50" s="33"/>
      <c r="AB50" s="33"/>
    </row>
    <row r="51" spans="1:28" x14ac:dyDescent="0.25">
      <c r="A51" s="3" t="s">
        <v>36</v>
      </c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 t="s">
        <v>19</v>
      </c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>
        <f>SUM(AB14:AB49)</f>
        <v>-16600</v>
      </c>
    </row>
    <row r="53" spans="1:28" x14ac:dyDescent="0.25">
      <c r="A53" s="3" t="s">
        <v>20</v>
      </c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>
        <f>AB52/2</f>
        <v>-8300</v>
      </c>
    </row>
    <row r="54" spans="1:28" x14ac:dyDescent="0.25">
      <c r="A54" s="3" t="s">
        <v>21</v>
      </c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>
        <v>-830</v>
      </c>
    </row>
    <row r="55" spans="1:28" x14ac:dyDescent="0.25">
      <c r="A55" s="3" t="s">
        <v>22</v>
      </c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>
        <f>0.22766*AB54</f>
        <v>-188.95779999999999</v>
      </c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  <row r="174" spans="1:28" x14ac:dyDescent="0.25">
      <c r="A174" s="1"/>
      <c r="B174" s="1"/>
      <c r="C174" s="1"/>
      <c r="D174" s="1"/>
      <c r="E174" s="11"/>
      <c r="F174" s="11"/>
      <c r="G174" s="1"/>
      <c r="H174" s="1"/>
      <c r="I174" s="1"/>
      <c r="J174" s="5"/>
      <c r="K174" s="5"/>
      <c r="L174" s="3"/>
      <c r="M174" s="1"/>
      <c r="N174" s="1"/>
      <c r="O174" s="1"/>
      <c r="P174" s="5"/>
      <c r="Q174" s="5"/>
      <c r="R174" s="3"/>
      <c r="S174" s="1"/>
      <c r="T174" s="1"/>
      <c r="U174" s="1"/>
      <c r="V174" s="5"/>
      <c r="W174" s="5"/>
      <c r="X174" s="7"/>
      <c r="Y174" s="5"/>
      <c r="Z174" s="11"/>
      <c r="AA174" s="11"/>
      <c r="AB174" s="11"/>
    </row>
    <row r="175" spans="1:28" x14ac:dyDescent="0.25">
      <c r="A175" s="1"/>
      <c r="B175" s="1"/>
      <c r="C175" s="1"/>
      <c r="D175" s="1"/>
      <c r="E175" s="11"/>
      <c r="F175" s="11"/>
      <c r="G175" s="1"/>
      <c r="H175" s="1"/>
      <c r="I175" s="1"/>
      <c r="J175" s="5"/>
      <c r="K175" s="5"/>
      <c r="L175" s="3"/>
      <c r="M175" s="1"/>
      <c r="N175" s="1"/>
      <c r="O175" s="1"/>
      <c r="P175" s="5"/>
      <c r="Q175" s="5"/>
      <c r="R175" s="3"/>
      <c r="S175" s="1"/>
      <c r="T175" s="1"/>
      <c r="U175" s="1"/>
      <c r="V175" s="5"/>
      <c r="W175" s="5"/>
      <c r="X175" s="7"/>
      <c r="Y175" s="5"/>
      <c r="Z175" s="11"/>
      <c r="AA175" s="11"/>
      <c r="AB175" s="11"/>
    </row>
    <row r="176" spans="1:28" x14ac:dyDescent="0.25">
      <c r="A176" s="1"/>
      <c r="B176" s="1"/>
      <c r="C176" s="1"/>
      <c r="D176" s="1"/>
      <c r="E176" s="11"/>
      <c r="F176" s="11"/>
      <c r="G176" s="1"/>
      <c r="H176" s="1"/>
      <c r="I176" s="1"/>
      <c r="J176" s="5"/>
      <c r="K176" s="5"/>
      <c r="L176" s="3"/>
      <c r="M176" s="1"/>
      <c r="N176" s="1"/>
      <c r="O176" s="1"/>
      <c r="P176" s="5"/>
      <c r="Q176" s="5"/>
      <c r="R176" s="3"/>
      <c r="S176" s="1"/>
      <c r="T176" s="1"/>
      <c r="U176" s="1"/>
      <c r="V176" s="5"/>
      <c r="W176" s="5"/>
      <c r="X176" s="7"/>
      <c r="Y176" s="5"/>
      <c r="Z176" s="11"/>
      <c r="AA176" s="11"/>
      <c r="AB176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6087-B938-4EC6-B26C-AF0357E89C73}">
  <dimension ref="A1:AC171"/>
  <sheetViews>
    <sheetView workbookViewId="0">
      <selection activeCell="B27" sqref="B2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5703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1028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1029</v>
      </c>
      <c r="B3" s="3" t="s">
        <v>1030</v>
      </c>
      <c r="C3" s="3" t="s">
        <v>245</v>
      </c>
      <c r="D3" s="3">
        <v>160</v>
      </c>
      <c r="E3" s="12">
        <v>147100</v>
      </c>
      <c r="F3" s="12"/>
      <c r="G3" s="3">
        <v>160</v>
      </c>
      <c r="H3" s="3" t="s">
        <v>170</v>
      </c>
      <c r="I3" s="3">
        <v>15.2209</v>
      </c>
      <c r="J3" s="7">
        <v>580</v>
      </c>
      <c r="K3" s="7">
        <f>I3*J3</f>
        <v>8828.1219999999994</v>
      </c>
      <c r="L3" s="3"/>
      <c r="M3" s="3"/>
      <c r="N3" s="3"/>
      <c r="O3" s="3"/>
      <c r="P3" s="7"/>
      <c r="Q3" s="7"/>
      <c r="R3" s="3"/>
      <c r="S3" s="3"/>
      <c r="T3" s="3"/>
      <c r="U3" s="3"/>
      <c r="V3" s="7"/>
      <c r="W3" s="7"/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18</v>
      </c>
      <c r="I4" s="3">
        <v>0.42609999999999998</v>
      </c>
      <c r="J4" s="7">
        <v>1201</v>
      </c>
      <c r="K4" s="7">
        <f t="shared" ref="K4:K10" si="0">I4*J4</f>
        <v>511.74609999999996</v>
      </c>
      <c r="L4" s="3"/>
      <c r="M4" s="3"/>
      <c r="N4" s="3"/>
      <c r="O4" s="3"/>
      <c r="P4" s="7"/>
      <c r="Q4" s="7"/>
      <c r="R4" s="3"/>
      <c r="S4" s="3"/>
      <c r="T4" s="3"/>
      <c r="U4" s="14"/>
      <c r="V4" s="7"/>
      <c r="W4" s="7"/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160</v>
      </c>
      <c r="I5" s="3">
        <v>23.526199999999999</v>
      </c>
      <c r="J5" s="7">
        <v>1104</v>
      </c>
      <c r="K5" s="7">
        <f t="shared" si="0"/>
        <v>25972.924800000001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162</v>
      </c>
      <c r="I6" s="3">
        <v>37.315199999999997</v>
      </c>
      <c r="J6" s="7">
        <v>1049</v>
      </c>
      <c r="K6" s="7">
        <f t="shared" si="0"/>
        <v>39143.644799999995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176</v>
      </c>
      <c r="I7" s="3">
        <v>69.644300000000001</v>
      </c>
      <c r="J7" s="7">
        <v>883</v>
      </c>
      <c r="K7" s="7">
        <f t="shared" si="0"/>
        <v>61495.916900000004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172</v>
      </c>
      <c r="I8" s="3">
        <v>11.845599999999999</v>
      </c>
      <c r="J8" s="7">
        <v>745</v>
      </c>
      <c r="K8" s="7">
        <f t="shared" si="0"/>
        <v>8824.9719999999998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375</v>
      </c>
      <c r="I9" s="3">
        <v>1.1035999999999999</v>
      </c>
      <c r="J9" s="7">
        <v>732</v>
      </c>
      <c r="K9" s="7">
        <f t="shared" si="0"/>
        <v>807.83519999999999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59</v>
      </c>
      <c r="I10" s="3">
        <v>0.91810000000000003</v>
      </c>
      <c r="J10" s="7">
        <v>718</v>
      </c>
      <c r="K10" s="7">
        <f t="shared" si="0"/>
        <v>659.19579999999996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/>
      <c r="I11" s="3">
        <f>SUM(I3:I10)</f>
        <v>160</v>
      </c>
      <c r="J11" s="7"/>
      <c r="K11" s="7">
        <f>SUM(K3:K10)</f>
        <v>146244.35759999999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>
        <v>146244.35999999999</v>
      </c>
      <c r="Z11" s="12">
        <v>146200</v>
      </c>
      <c r="AA11" s="12">
        <v>147100</v>
      </c>
      <c r="AB11" s="12">
        <f>Z11-AA11</f>
        <v>-900</v>
      </c>
    </row>
    <row r="12" spans="1:29" x14ac:dyDescent="0.25">
      <c r="A12" s="29"/>
      <c r="B12" s="29"/>
      <c r="C12" s="29"/>
      <c r="D12" s="29"/>
      <c r="E12" s="33"/>
      <c r="F12" s="33"/>
      <c r="G12" s="29"/>
      <c r="H12" s="29"/>
      <c r="I12" s="29"/>
      <c r="J12" s="19"/>
      <c r="K12" s="19"/>
      <c r="L12" s="29"/>
      <c r="M12" s="29"/>
      <c r="N12" s="29"/>
      <c r="O12" s="29"/>
      <c r="P12" s="19"/>
      <c r="Q12" s="19"/>
      <c r="R12" s="29"/>
      <c r="S12" s="29"/>
      <c r="T12" s="29"/>
      <c r="U12" s="29"/>
      <c r="V12" s="19"/>
      <c r="W12" s="19"/>
      <c r="X12" s="19"/>
      <c r="Y12" s="19"/>
      <c r="Z12" s="33"/>
      <c r="AA12" s="33"/>
      <c r="AB12" s="33"/>
    </row>
    <row r="13" spans="1:29" x14ac:dyDescent="0.25">
      <c r="A13" s="3" t="s">
        <v>1031</v>
      </c>
      <c r="B13" s="3" t="s">
        <v>1032</v>
      </c>
      <c r="C13" s="3" t="s">
        <v>245</v>
      </c>
      <c r="D13" s="3">
        <v>160</v>
      </c>
      <c r="E13" s="12">
        <v>131100</v>
      </c>
      <c r="F13" s="12"/>
      <c r="G13" s="3">
        <v>156.49289999999999</v>
      </c>
      <c r="H13" s="3" t="s">
        <v>170</v>
      </c>
      <c r="I13" s="3">
        <v>19.8491</v>
      </c>
      <c r="J13" s="7">
        <v>580</v>
      </c>
      <c r="K13" s="7">
        <f>I13*J13</f>
        <v>11512.477999999999</v>
      </c>
      <c r="L13" s="3"/>
      <c r="M13" s="3"/>
      <c r="N13" s="3"/>
      <c r="O13" s="3"/>
      <c r="P13" s="7"/>
      <c r="Q13" s="7"/>
      <c r="R13" s="3"/>
      <c r="S13" s="3">
        <v>3.5070999999999999</v>
      </c>
      <c r="T13" s="3" t="s">
        <v>170</v>
      </c>
      <c r="U13" s="3">
        <v>3.3199000000000001</v>
      </c>
      <c r="V13" s="7">
        <v>96.97</v>
      </c>
      <c r="W13" s="7">
        <f>U13*V13</f>
        <v>321.93070299999999</v>
      </c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160</v>
      </c>
      <c r="I14" s="3">
        <v>12.457700000000001</v>
      </c>
      <c r="J14" s="7">
        <v>1104</v>
      </c>
      <c r="K14" s="7">
        <f t="shared" ref="K14:K18" si="1">I14*J14</f>
        <v>13753.300800000001</v>
      </c>
      <c r="L14" s="3"/>
      <c r="M14" s="3"/>
      <c r="N14" s="3"/>
      <c r="O14" s="3"/>
      <c r="P14" s="7"/>
      <c r="Q14" s="7"/>
      <c r="R14" s="3"/>
      <c r="S14" s="3"/>
      <c r="T14" s="3" t="s">
        <v>172</v>
      </c>
      <c r="U14" s="3">
        <v>8.2199999999999995E-2</v>
      </c>
      <c r="V14" s="7">
        <v>96.97</v>
      </c>
      <c r="W14" s="7">
        <f t="shared" ref="W14:W15" si="2">U14*V14</f>
        <v>7.9709339999999997</v>
      </c>
      <c r="X14" s="7"/>
      <c r="Y14" s="7"/>
      <c r="Z14" s="12"/>
      <c r="AA14" s="12"/>
      <c r="AB14" s="12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162</v>
      </c>
      <c r="I15" s="3">
        <v>25.242000000000001</v>
      </c>
      <c r="J15" s="7">
        <v>1049</v>
      </c>
      <c r="K15" s="7">
        <f t="shared" si="1"/>
        <v>26478.858</v>
      </c>
      <c r="L15" s="3"/>
      <c r="M15" s="3"/>
      <c r="N15" s="3"/>
      <c r="O15" s="3"/>
      <c r="P15" s="7"/>
      <c r="Q15" s="7"/>
      <c r="R15" s="3"/>
      <c r="S15" s="3"/>
      <c r="T15" s="3" t="s">
        <v>375</v>
      </c>
      <c r="U15" s="3">
        <v>0.105</v>
      </c>
      <c r="V15" s="7">
        <v>96.97</v>
      </c>
      <c r="W15" s="7">
        <f t="shared" si="2"/>
        <v>10.181849999999999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176</v>
      </c>
      <c r="I16" s="3">
        <v>27.898</v>
      </c>
      <c r="J16" s="7">
        <v>883</v>
      </c>
      <c r="K16" s="7">
        <f t="shared" si="1"/>
        <v>24633.934000000001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172</v>
      </c>
      <c r="I17" s="3">
        <v>65.999600000000001</v>
      </c>
      <c r="J17" s="7">
        <v>745</v>
      </c>
      <c r="K17" s="7">
        <f t="shared" si="1"/>
        <v>49169.701999999997</v>
      </c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375</v>
      </c>
      <c r="I18" s="3">
        <v>5.0465</v>
      </c>
      <c r="J18" s="7">
        <v>732</v>
      </c>
      <c r="K18" s="7">
        <f t="shared" si="1"/>
        <v>3694.038</v>
      </c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>
        <f>SUM(I13:I18)</f>
        <v>156.49289999999999</v>
      </c>
      <c r="J19" s="7"/>
      <c r="K19" s="7">
        <f>SUM(K13:K18)</f>
        <v>129242.31080000001</v>
      </c>
      <c r="L19" s="3"/>
      <c r="M19" s="3"/>
      <c r="N19" s="3"/>
      <c r="O19" s="3"/>
      <c r="P19" s="7"/>
      <c r="Q19" s="7"/>
      <c r="R19" s="3"/>
      <c r="S19" s="3"/>
      <c r="T19" s="3"/>
      <c r="U19" s="3">
        <f>SUM(U13:U15)</f>
        <v>3.5070999999999999</v>
      </c>
      <c r="V19" s="7"/>
      <c r="W19" s="7">
        <f>SUM(W13:W15)</f>
        <v>340.08348699999999</v>
      </c>
      <c r="X19" s="7"/>
      <c r="Y19" s="7">
        <f>K19+W19</f>
        <v>129582.394287</v>
      </c>
      <c r="Z19" s="12">
        <v>129600</v>
      </c>
      <c r="AA19" s="12">
        <v>131100</v>
      </c>
      <c r="AB19" s="12">
        <f>Z19-AA19</f>
        <v>-1500</v>
      </c>
      <c r="AC19" s="4"/>
    </row>
    <row r="20" spans="1:29" s="4" customFormat="1" x14ac:dyDescent="0.25">
      <c r="A20" s="29"/>
      <c r="B20" s="29"/>
      <c r="C20" s="29"/>
      <c r="D20" s="29"/>
      <c r="E20" s="33"/>
      <c r="F20" s="33"/>
      <c r="G20" s="29"/>
      <c r="H20" s="29"/>
      <c r="I20" s="29"/>
      <c r="J20" s="19"/>
      <c r="K20" s="19"/>
      <c r="L20" s="29"/>
      <c r="M20" s="29"/>
      <c r="N20" s="29"/>
      <c r="O20" s="29"/>
      <c r="P20" s="19"/>
      <c r="Q20" s="19"/>
      <c r="R20" s="29"/>
      <c r="S20" s="29"/>
      <c r="T20" s="29"/>
      <c r="U20" s="29"/>
      <c r="V20" s="19"/>
      <c r="W20" s="19"/>
      <c r="X20" s="19"/>
      <c r="Y20" s="19"/>
      <c r="Z20" s="33"/>
      <c r="AA20" s="33"/>
      <c r="AB20" s="33"/>
    </row>
    <row r="21" spans="1:29" s="4" customFormat="1" x14ac:dyDescent="0.25">
      <c r="A21" s="3" t="s">
        <v>1033</v>
      </c>
      <c r="B21" s="3" t="s">
        <v>1034</v>
      </c>
      <c r="C21" s="3" t="s">
        <v>245</v>
      </c>
      <c r="D21" s="3">
        <v>160</v>
      </c>
      <c r="E21" s="12">
        <v>175200</v>
      </c>
      <c r="F21" s="12"/>
      <c r="G21" s="3">
        <v>157.49760000000001</v>
      </c>
      <c r="H21" s="3" t="s">
        <v>95</v>
      </c>
      <c r="I21" s="3">
        <v>1.931</v>
      </c>
      <c r="J21" s="7">
        <v>704</v>
      </c>
      <c r="K21" s="7">
        <f>I21*J21</f>
        <v>1359.424</v>
      </c>
      <c r="L21" s="3"/>
      <c r="M21" s="3"/>
      <c r="N21" s="3"/>
      <c r="O21" s="3"/>
      <c r="P21" s="7"/>
      <c r="Q21" s="7"/>
      <c r="R21" s="3"/>
      <c r="S21" s="3">
        <v>2.5024000000000002</v>
      </c>
      <c r="T21" s="3" t="s">
        <v>18</v>
      </c>
      <c r="U21" s="3">
        <v>1.3487</v>
      </c>
      <c r="V21" s="7">
        <v>96.97</v>
      </c>
      <c r="W21" s="7">
        <f>U21*V21</f>
        <v>130.78343899999999</v>
      </c>
      <c r="X21" s="7"/>
      <c r="Y21" s="7"/>
      <c r="Z21" s="12"/>
      <c r="AA21" s="12"/>
      <c r="AB21" s="12"/>
    </row>
    <row r="22" spans="1:29" s="4" customFormat="1" x14ac:dyDescent="0.25">
      <c r="A22" s="3"/>
      <c r="B22" s="3"/>
      <c r="C22" s="3"/>
      <c r="D22" s="3"/>
      <c r="E22" s="12"/>
      <c r="F22" s="12"/>
      <c r="G22" s="3"/>
      <c r="H22" s="3" t="s">
        <v>18</v>
      </c>
      <c r="I22" s="3">
        <v>62.3018</v>
      </c>
      <c r="J22" s="7">
        <v>1201</v>
      </c>
      <c r="K22" s="7">
        <f t="shared" ref="K22:K27" si="3">I22*J22</f>
        <v>74824.461800000005</v>
      </c>
      <c r="L22" s="3"/>
      <c r="M22" s="3"/>
      <c r="N22" s="3"/>
      <c r="O22" s="3"/>
      <c r="P22" s="7"/>
      <c r="Q22" s="7"/>
      <c r="R22" s="3"/>
      <c r="S22" s="3"/>
      <c r="T22" s="3" t="s">
        <v>176</v>
      </c>
      <c r="U22" s="3">
        <v>0.15920000000000001</v>
      </c>
      <c r="V22" s="7">
        <v>96.97</v>
      </c>
      <c r="W22" s="7">
        <f t="shared" ref="W22:W24" si="4">U22*V22</f>
        <v>15.437624000000001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 t="s">
        <v>810</v>
      </c>
      <c r="I23" s="3">
        <v>8.1092999999999993</v>
      </c>
      <c r="J23" s="7">
        <v>1104</v>
      </c>
      <c r="K23" s="7">
        <f t="shared" si="3"/>
        <v>8952.6671999999999</v>
      </c>
      <c r="L23" s="3"/>
      <c r="M23" s="3"/>
      <c r="N23" s="3"/>
      <c r="O23" s="3"/>
      <c r="P23" s="7"/>
      <c r="Q23" s="7"/>
      <c r="R23" s="3"/>
      <c r="S23" s="3"/>
      <c r="T23" s="3" t="s">
        <v>161</v>
      </c>
      <c r="U23" s="3">
        <v>2.5999999999999999E-2</v>
      </c>
      <c r="V23" s="7">
        <v>96.97</v>
      </c>
      <c r="W23" s="7">
        <f t="shared" si="4"/>
        <v>2.52122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 t="s">
        <v>161</v>
      </c>
      <c r="I24" s="3">
        <v>43.762799999999999</v>
      </c>
      <c r="J24" s="7">
        <v>1228</v>
      </c>
      <c r="K24" s="7">
        <f t="shared" si="3"/>
        <v>53740.718399999998</v>
      </c>
      <c r="L24" s="3"/>
      <c r="M24" s="3"/>
      <c r="N24" s="3"/>
      <c r="O24" s="3"/>
      <c r="P24" s="7"/>
      <c r="Q24" s="7"/>
      <c r="R24" s="3"/>
      <c r="S24" s="3"/>
      <c r="T24" s="3" t="s">
        <v>115</v>
      </c>
      <c r="U24" s="3">
        <v>0.96850000000000003</v>
      </c>
      <c r="V24" s="7">
        <v>96.97</v>
      </c>
      <c r="W24" s="7">
        <f t="shared" si="4"/>
        <v>93.915445000000005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 t="s">
        <v>16</v>
      </c>
      <c r="I25" s="3">
        <v>6.9637000000000002</v>
      </c>
      <c r="J25" s="7">
        <v>1118</v>
      </c>
      <c r="K25" s="7">
        <f t="shared" si="3"/>
        <v>7785.4166000000005</v>
      </c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 t="s">
        <v>115</v>
      </c>
      <c r="I26" s="3">
        <v>27.290400000000002</v>
      </c>
      <c r="J26" s="7">
        <v>980</v>
      </c>
      <c r="K26" s="7">
        <f t="shared" si="3"/>
        <v>26744.592000000001</v>
      </c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 t="s">
        <v>63</v>
      </c>
      <c r="I27" s="3">
        <v>7.1386000000000003</v>
      </c>
      <c r="J27" s="7">
        <v>386</v>
      </c>
      <c r="K27" s="7">
        <f t="shared" si="3"/>
        <v>2755.4996000000001</v>
      </c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>
        <f>SUM(I21:I27)</f>
        <v>157.49760000000001</v>
      </c>
      <c r="J28" s="7"/>
      <c r="K28" s="7">
        <f>SUM(K21:K27)</f>
        <v>176162.77960000001</v>
      </c>
      <c r="L28" s="3"/>
      <c r="M28" s="3"/>
      <c r="N28" s="3"/>
      <c r="O28" s="3"/>
      <c r="P28" s="7"/>
      <c r="Q28" s="7"/>
      <c r="R28" s="3"/>
      <c r="S28" s="3"/>
      <c r="T28" s="3"/>
      <c r="U28" s="3">
        <f>SUM(U21:U24)</f>
        <v>2.5024000000000002</v>
      </c>
      <c r="V28" s="7"/>
      <c r="W28" s="7">
        <f>SUM(W21:W24)</f>
        <v>242.65772799999999</v>
      </c>
      <c r="X28" s="7"/>
      <c r="Y28" s="7">
        <f>K28+W28</f>
        <v>176405.437328</v>
      </c>
      <c r="Z28" s="12">
        <v>176400</v>
      </c>
      <c r="AA28" s="12">
        <v>175200</v>
      </c>
      <c r="AB28" s="12">
        <f>Z28-AA28</f>
        <v>1200</v>
      </c>
    </row>
    <row r="29" spans="1:29" x14ac:dyDescent="0.25">
      <c r="A29" s="29"/>
      <c r="B29" s="29"/>
      <c r="C29" s="29"/>
      <c r="D29" s="29"/>
      <c r="E29" s="33"/>
      <c r="F29" s="33"/>
      <c r="G29" s="29"/>
      <c r="H29" s="29"/>
      <c r="I29" s="29"/>
      <c r="J29" s="19"/>
      <c r="K29" s="19"/>
      <c r="L29" s="29"/>
      <c r="M29" s="29"/>
      <c r="N29" s="29"/>
      <c r="O29" s="29"/>
      <c r="P29" s="19"/>
      <c r="Q29" s="19"/>
      <c r="R29" s="29"/>
      <c r="S29" s="29"/>
      <c r="T29" s="29"/>
      <c r="U29" s="29"/>
      <c r="V29" s="19"/>
      <c r="W29" s="19"/>
      <c r="X29" s="19"/>
      <c r="Y29" s="19"/>
      <c r="Z29" s="33"/>
      <c r="AA29" s="33"/>
      <c r="AB29" s="33"/>
    </row>
    <row r="30" spans="1:29" x14ac:dyDescent="0.25">
      <c r="A30" s="3" t="s">
        <v>1035</v>
      </c>
      <c r="B30" s="3" t="s">
        <v>1036</v>
      </c>
      <c r="C30" s="3" t="s">
        <v>245</v>
      </c>
      <c r="D30" s="3">
        <v>160</v>
      </c>
      <c r="E30" s="12">
        <v>152100</v>
      </c>
      <c r="F30" s="12"/>
      <c r="G30" s="3">
        <v>158.00409999999999</v>
      </c>
      <c r="H30" s="3" t="s">
        <v>93</v>
      </c>
      <c r="I30" s="3">
        <v>0.29120000000000001</v>
      </c>
      <c r="J30" s="7">
        <v>1201</v>
      </c>
      <c r="K30" s="7">
        <f>I30*J30</f>
        <v>349.7312</v>
      </c>
      <c r="L30" s="3"/>
      <c r="M30" s="3"/>
      <c r="N30" s="3"/>
      <c r="O30" s="3"/>
      <c r="P30" s="7"/>
      <c r="Q30" s="7"/>
      <c r="R30" s="3"/>
      <c r="S30" s="3">
        <v>1.9959</v>
      </c>
      <c r="T30" s="3" t="s">
        <v>93</v>
      </c>
      <c r="U30" s="3">
        <v>5.5199999999999999E-2</v>
      </c>
      <c r="V30" s="7">
        <v>96.97</v>
      </c>
      <c r="W30" s="7">
        <f>U30*V30</f>
        <v>5.3527439999999995</v>
      </c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 t="s">
        <v>170</v>
      </c>
      <c r="I31" s="3">
        <v>7.6499999999999999E-2</v>
      </c>
      <c r="J31" s="7">
        <v>580</v>
      </c>
      <c r="K31" s="7">
        <f t="shared" ref="K31:K36" si="5">I31*J31</f>
        <v>44.37</v>
      </c>
      <c r="L31" s="3"/>
      <c r="M31" s="3"/>
      <c r="N31" s="3"/>
      <c r="O31" s="3"/>
      <c r="P31" s="7"/>
      <c r="Q31" s="7"/>
      <c r="R31" s="3"/>
      <c r="S31" s="3"/>
      <c r="T31" s="3" t="s">
        <v>160</v>
      </c>
      <c r="U31" s="3">
        <v>0.65490000000000004</v>
      </c>
      <c r="V31" s="7">
        <v>96.97</v>
      </c>
      <c r="W31" s="7">
        <f t="shared" ref="W31:W34" si="6">U31*V31</f>
        <v>63.505653000000002</v>
      </c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 t="s">
        <v>160</v>
      </c>
      <c r="I32" s="3">
        <v>49.323300000000003</v>
      </c>
      <c r="J32" s="7">
        <v>1104</v>
      </c>
      <c r="K32" s="7">
        <f t="shared" si="5"/>
        <v>54452.923200000005</v>
      </c>
      <c r="L32" s="3"/>
      <c r="M32" s="3"/>
      <c r="N32" s="3"/>
      <c r="O32" s="3"/>
      <c r="P32" s="7"/>
      <c r="Q32" s="7"/>
      <c r="R32" s="3"/>
      <c r="S32" s="3"/>
      <c r="T32" s="3" t="s">
        <v>162</v>
      </c>
      <c r="U32" s="3">
        <v>0.1983</v>
      </c>
      <c r="V32" s="7">
        <v>96.97</v>
      </c>
      <c r="W32" s="7">
        <f t="shared" si="6"/>
        <v>19.229151000000002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162</v>
      </c>
      <c r="I33" s="3">
        <v>10.411899999999999</v>
      </c>
      <c r="J33" s="7">
        <v>1049</v>
      </c>
      <c r="K33" s="7">
        <f t="shared" si="5"/>
        <v>10922.0831</v>
      </c>
      <c r="L33" s="3"/>
      <c r="M33" s="3"/>
      <c r="N33" s="3"/>
      <c r="O33" s="3"/>
      <c r="P33" s="7"/>
      <c r="Q33" s="7"/>
      <c r="R33" s="3"/>
      <c r="S33" s="3"/>
      <c r="T33" s="3" t="s">
        <v>176</v>
      </c>
      <c r="U33" s="3">
        <v>0.73009999999999997</v>
      </c>
      <c r="V33" s="7">
        <v>96.97</v>
      </c>
      <c r="W33" s="7">
        <f t="shared" si="6"/>
        <v>70.797797000000003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176</v>
      </c>
      <c r="I34" s="3">
        <v>65.938500000000005</v>
      </c>
      <c r="J34" s="7">
        <v>883</v>
      </c>
      <c r="K34" s="7">
        <f t="shared" si="5"/>
        <v>58223.695500000002</v>
      </c>
      <c r="L34" s="3"/>
      <c r="M34" s="3"/>
      <c r="N34" s="3"/>
      <c r="O34" s="3"/>
      <c r="P34" s="7"/>
      <c r="Q34" s="7"/>
      <c r="R34" s="3"/>
      <c r="S34" s="3"/>
      <c r="T34" s="3" t="s">
        <v>172</v>
      </c>
      <c r="U34" s="3">
        <v>0.3574</v>
      </c>
      <c r="V34" s="7">
        <v>96.97</v>
      </c>
      <c r="W34" s="7">
        <f t="shared" si="6"/>
        <v>34.657077999999998</v>
      </c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172</v>
      </c>
      <c r="I35" s="3">
        <v>26.140599999999999</v>
      </c>
      <c r="J35" s="7">
        <v>745</v>
      </c>
      <c r="K35" s="7">
        <f t="shared" si="5"/>
        <v>19474.746999999999</v>
      </c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161</v>
      </c>
      <c r="I36" s="3">
        <v>5.8220999999999998</v>
      </c>
      <c r="J36" s="7">
        <v>1228</v>
      </c>
      <c r="K36" s="7">
        <f t="shared" si="5"/>
        <v>7149.5387999999994</v>
      </c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>
        <f>SUM(I30:I36)</f>
        <v>158.00410000000002</v>
      </c>
      <c r="J37" s="7"/>
      <c r="K37" s="7">
        <f>SUM(K30:K36)</f>
        <v>150617.0888</v>
      </c>
      <c r="L37" s="3"/>
      <c r="M37" s="3"/>
      <c r="N37" s="3"/>
      <c r="O37" s="3"/>
      <c r="P37" s="7"/>
      <c r="Q37" s="7"/>
      <c r="R37" s="3"/>
      <c r="S37" s="3"/>
      <c r="T37" s="3"/>
      <c r="U37" s="3">
        <f>SUM(U30:U34)</f>
        <v>1.9959</v>
      </c>
      <c r="V37" s="7"/>
      <c r="W37" s="7">
        <f>SUM(W30:W34)</f>
        <v>193.54242299999999</v>
      </c>
      <c r="X37" s="7"/>
      <c r="Y37" s="7">
        <f>K37+W37</f>
        <v>150810.631223</v>
      </c>
      <c r="Z37" s="12">
        <v>150800</v>
      </c>
      <c r="AA37" s="12">
        <v>152100</v>
      </c>
      <c r="AB37" s="12">
        <f>Z37-AA37</f>
        <v>-1300</v>
      </c>
    </row>
    <row r="38" spans="1:28" x14ac:dyDescent="0.25">
      <c r="A38" s="29"/>
      <c r="B38" s="29"/>
      <c r="C38" s="29"/>
      <c r="D38" s="29"/>
      <c r="E38" s="33"/>
      <c r="F38" s="33"/>
      <c r="G38" s="29"/>
      <c r="H38" s="29"/>
      <c r="I38" s="29"/>
      <c r="J38" s="19"/>
      <c r="K38" s="19"/>
      <c r="L38" s="29"/>
      <c r="M38" s="29"/>
      <c r="N38" s="29"/>
      <c r="O38" s="29"/>
      <c r="P38" s="19"/>
      <c r="Q38" s="19"/>
      <c r="R38" s="29"/>
      <c r="S38" s="29"/>
      <c r="T38" s="29"/>
      <c r="U38" s="29"/>
      <c r="V38" s="19"/>
      <c r="W38" s="19"/>
      <c r="X38" s="19"/>
      <c r="Y38" s="19"/>
      <c r="Z38" s="33"/>
      <c r="AA38" s="33"/>
      <c r="AB38" s="33"/>
    </row>
    <row r="39" spans="1:28" x14ac:dyDescent="0.25">
      <c r="A39" s="3" t="s">
        <v>1037</v>
      </c>
      <c r="B39" s="3" t="s">
        <v>1038</v>
      </c>
      <c r="C39" s="3" t="s">
        <v>245</v>
      </c>
      <c r="D39" s="3">
        <v>160</v>
      </c>
      <c r="E39" s="12">
        <v>195200</v>
      </c>
      <c r="F39" s="12"/>
      <c r="G39" s="3">
        <v>156.02459999999999</v>
      </c>
      <c r="H39" s="3" t="s">
        <v>93</v>
      </c>
      <c r="I39" s="3">
        <v>102.80500000000001</v>
      </c>
      <c r="J39" s="7">
        <v>1201</v>
      </c>
      <c r="K39" s="7">
        <f>I39*J39</f>
        <v>123468.80500000001</v>
      </c>
      <c r="L39" s="3"/>
      <c r="M39" s="3"/>
      <c r="N39" s="3"/>
      <c r="O39" s="3"/>
      <c r="P39" s="7"/>
      <c r="Q39" s="7"/>
      <c r="R39" s="3"/>
      <c r="S39" s="3">
        <v>3.9754</v>
      </c>
      <c r="T39" s="3" t="s">
        <v>93</v>
      </c>
      <c r="U39" s="3">
        <v>2.8607</v>
      </c>
      <c r="V39" s="7">
        <v>96.97</v>
      </c>
      <c r="W39" s="7">
        <f>U39*V39</f>
        <v>277.40207900000001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122</v>
      </c>
      <c r="I40" s="3">
        <v>22.541599999999999</v>
      </c>
      <c r="J40" s="7">
        <v>1325</v>
      </c>
      <c r="K40" s="7">
        <f t="shared" ref="K40:K43" si="7">I40*J40</f>
        <v>29867.62</v>
      </c>
      <c r="L40" s="3"/>
      <c r="M40" s="3"/>
      <c r="N40" s="3"/>
      <c r="O40" s="3"/>
      <c r="P40" s="7"/>
      <c r="Q40" s="7"/>
      <c r="R40" s="3"/>
      <c r="S40" s="3"/>
      <c r="T40" s="3" t="s">
        <v>122</v>
      </c>
      <c r="U40" s="3">
        <v>0.5252</v>
      </c>
      <c r="V40" s="7">
        <v>96.97</v>
      </c>
      <c r="W40" s="7">
        <f t="shared" ref="W40:W41" si="8">U40*V40</f>
        <v>50.928643999999998</v>
      </c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96</v>
      </c>
      <c r="I41" s="3">
        <v>21.395099999999999</v>
      </c>
      <c r="J41" s="7">
        <v>1077</v>
      </c>
      <c r="K41" s="7">
        <f t="shared" si="7"/>
        <v>23042.522699999998</v>
      </c>
      <c r="L41" s="3"/>
      <c r="M41" s="3"/>
      <c r="N41" s="3"/>
      <c r="O41" s="3"/>
      <c r="P41" s="7"/>
      <c r="Q41" s="7"/>
      <c r="R41" s="3"/>
      <c r="S41" s="3"/>
      <c r="T41" s="3" t="s">
        <v>161</v>
      </c>
      <c r="U41" s="3">
        <v>0.58950000000000002</v>
      </c>
      <c r="V41" s="7">
        <v>96.97</v>
      </c>
      <c r="W41" s="7">
        <f t="shared" si="8"/>
        <v>57.163815</v>
      </c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 t="s">
        <v>18</v>
      </c>
      <c r="I42" s="3">
        <v>0.51300000000000001</v>
      </c>
      <c r="J42" s="7">
        <v>1201</v>
      </c>
      <c r="K42" s="7">
        <f t="shared" si="7"/>
        <v>616.11300000000006</v>
      </c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161</v>
      </c>
      <c r="I43" s="3">
        <v>8.7698999999999998</v>
      </c>
      <c r="J43" s="7">
        <v>1228</v>
      </c>
      <c r="K43" s="7">
        <f t="shared" si="7"/>
        <v>10769.4372</v>
      </c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>
        <f>SUM(I39:I43)</f>
        <v>156.02460000000002</v>
      </c>
      <c r="J44" s="7"/>
      <c r="K44" s="7">
        <f>SUM(K39:K43)</f>
        <v>187764.49790000002</v>
      </c>
      <c r="L44" s="3"/>
      <c r="M44" s="3"/>
      <c r="N44" s="3"/>
      <c r="O44" s="3"/>
      <c r="P44" s="7"/>
      <c r="Q44" s="7"/>
      <c r="R44" s="3"/>
      <c r="S44" s="3"/>
      <c r="T44" s="3"/>
      <c r="U44" s="3">
        <f>SUM(U39:U41)</f>
        <v>3.9754</v>
      </c>
      <c r="V44" s="7"/>
      <c r="W44" s="7">
        <f>SUM(W39:W41)</f>
        <v>385.49453800000003</v>
      </c>
      <c r="X44" s="7"/>
      <c r="Y44" s="7">
        <f>K44+W44</f>
        <v>188149.99243800002</v>
      </c>
      <c r="Z44" s="12">
        <v>188100</v>
      </c>
      <c r="AA44" s="12">
        <v>195200</v>
      </c>
      <c r="AB44" s="12">
        <f>Z44-AA44</f>
        <v>-7100</v>
      </c>
    </row>
    <row r="45" spans="1:28" x14ac:dyDescent="0.25">
      <c r="A45" s="29"/>
      <c r="B45" s="29"/>
      <c r="C45" s="29"/>
      <c r="D45" s="29"/>
      <c r="E45" s="33"/>
      <c r="F45" s="33"/>
      <c r="G45" s="29"/>
      <c r="H45" s="29"/>
      <c r="I45" s="29"/>
      <c r="J45" s="19"/>
      <c r="K45" s="19"/>
      <c r="L45" s="29"/>
      <c r="M45" s="29"/>
      <c r="N45" s="29"/>
      <c r="O45" s="29"/>
      <c r="P45" s="19"/>
      <c r="Q45" s="19"/>
      <c r="R45" s="29"/>
      <c r="S45" s="29"/>
      <c r="T45" s="29"/>
      <c r="U45" s="29"/>
      <c r="V45" s="19"/>
      <c r="W45" s="19"/>
      <c r="X45" s="19"/>
      <c r="Y45" s="19"/>
      <c r="Z45" s="33"/>
      <c r="AA45" s="33"/>
      <c r="AB45" s="33"/>
    </row>
    <row r="46" spans="1:28" x14ac:dyDescent="0.25">
      <c r="A46" s="3" t="s">
        <v>1039</v>
      </c>
      <c r="B46" s="3" t="s">
        <v>1040</v>
      </c>
      <c r="C46" s="3" t="s">
        <v>245</v>
      </c>
      <c r="D46" s="3">
        <v>160</v>
      </c>
      <c r="E46" s="12">
        <v>141500</v>
      </c>
      <c r="F46" s="12"/>
      <c r="G46" s="3">
        <v>157.99549999999999</v>
      </c>
      <c r="H46" s="3" t="s">
        <v>93</v>
      </c>
      <c r="I46" s="3">
        <v>14.3002</v>
      </c>
      <c r="J46" s="7">
        <v>1201</v>
      </c>
      <c r="K46" s="7">
        <f>I46*J46</f>
        <v>17174.540199999999</v>
      </c>
      <c r="L46" s="3"/>
      <c r="M46" s="3"/>
      <c r="N46" s="3"/>
      <c r="O46" s="3"/>
      <c r="P46" s="7"/>
      <c r="Q46" s="7"/>
      <c r="R46" s="3"/>
      <c r="S46" s="3">
        <v>2.0045000000000002</v>
      </c>
      <c r="T46" s="3" t="s">
        <v>18</v>
      </c>
      <c r="U46" s="3">
        <v>1.8696999999999999</v>
      </c>
      <c r="V46" s="7">
        <v>96.97</v>
      </c>
      <c r="W46" s="7">
        <f>U46*V46</f>
        <v>181.30480899999998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95</v>
      </c>
      <c r="I47" s="3">
        <v>86.865300000000005</v>
      </c>
      <c r="J47" s="7">
        <v>704</v>
      </c>
      <c r="K47" s="7">
        <f t="shared" ref="K47:K53" si="9">I47*J47</f>
        <v>61153.171200000004</v>
      </c>
      <c r="L47" s="3"/>
      <c r="M47" s="3"/>
      <c r="N47" s="3"/>
      <c r="O47" s="3"/>
      <c r="P47" s="7"/>
      <c r="Q47" s="7"/>
      <c r="R47" s="3"/>
      <c r="S47" s="3"/>
      <c r="T47" s="3" t="s">
        <v>161</v>
      </c>
      <c r="U47" s="3">
        <v>0.1348</v>
      </c>
      <c r="V47" s="7">
        <v>96.97</v>
      </c>
      <c r="W47" s="7">
        <f>U47*V47</f>
        <v>13.071555999999999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122</v>
      </c>
      <c r="I48" s="3">
        <v>2.8355999999999999</v>
      </c>
      <c r="J48" s="7">
        <v>1325</v>
      </c>
      <c r="K48" s="7">
        <f t="shared" si="9"/>
        <v>3757.17</v>
      </c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 t="s">
        <v>96</v>
      </c>
      <c r="I49" s="3">
        <v>1.23E-2</v>
      </c>
      <c r="J49" s="7">
        <v>1077</v>
      </c>
      <c r="K49" s="7">
        <f t="shared" si="9"/>
        <v>13.2471</v>
      </c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 t="s">
        <v>18</v>
      </c>
      <c r="I50" s="3">
        <v>40.653100000000002</v>
      </c>
      <c r="J50" s="7">
        <v>1201</v>
      </c>
      <c r="K50" s="7">
        <f t="shared" si="9"/>
        <v>48824.373100000004</v>
      </c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 t="s">
        <v>161</v>
      </c>
      <c r="I51" s="3">
        <v>1.3279000000000001</v>
      </c>
      <c r="J51" s="7">
        <v>1228</v>
      </c>
      <c r="K51" s="7">
        <f t="shared" si="9"/>
        <v>1630.6612</v>
      </c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 t="s">
        <v>115</v>
      </c>
      <c r="I52" s="3">
        <v>6.0338000000000003</v>
      </c>
      <c r="J52" s="7">
        <v>980</v>
      </c>
      <c r="K52" s="7">
        <f t="shared" si="9"/>
        <v>5913.1240000000007</v>
      </c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 t="s">
        <v>63</v>
      </c>
      <c r="I53" s="3">
        <v>5.9672999999999998</v>
      </c>
      <c r="J53" s="7">
        <v>386</v>
      </c>
      <c r="K53" s="7">
        <f t="shared" si="9"/>
        <v>2303.3777999999998</v>
      </c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>
        <f>SUM(I46:I53)</f>
        <v>157.99550000000002</v>
      </c>
      <c r="J54" s="7"/>
      <c r="K54" s="7">
        <f>SUM(K46:K53)</f>
        <v>140769.66459999999</v>
      </c>
      <c r="L54" s="3"/>
      <c r="M54" s="3"/>
      <c r="N54" s="3"/>
      <c r="O54" s="3"/>
      <c r="P54" s="7"/>
      <c r="Q54" s="7"/>
      <c r="R54" s="3"/>
      <c r="S54" s="3"/>
      <c r="T54" s="3"/>
      <c r="U54" s="3">
        <f>U46+U47</f>
        <v>2.0044999999999997</v>
      </c>
      <c r="V54" s="7"/>
      <c r="W54" s="7">
        <f>W46+W47</f>
        <v>194.37636499999996</v>
      </c>
      <c r="X54" s="7"/>
      <c r="Y54" s="7">
        <f>SUM(K54+W54)</f>
        <v>140964.04096499999</v>
      </c>
      <c r="Z54" s="12">
        <v>141000</v>
      </c>
      <c r="AA54" s="12">
        <v>141500</v>
      </c>
      <c r="AB54" s="12">
        <f>Z54-AA54</f>
        <v>-500</v>
      </c>
    </row>
    <row r="55" spans="1:28" x14ac:dyDescent="0.25">
      <c r="A55" s="29"/>
      <c r="B55" s="29"/>
      <c r="C55" s="29"/>
      <c r="D55" s="29"/>
      <c r="E55" s="33"/>
      <c r="F55" s="33"/>
      <c r="G55" s="29"/>
      <c r="H55" s="29"/>
      <c r="I55" s="29"/>
      <c r="J55" s="19"/>
      <c r="K55" s="19"/>
      <c r="L55" s="29"/>
      <c r="M55" s="29"/>
      <c r="N55" s="29"/>
      <c r="O55" s="29"/>
      <c r="P55" s="19"/>
      <c r="Q55" s="19"/>
      <c r="R55" s="29"/>
      <c r="S55" s="29"/>
      <c r="T55" s="29"/>
      <c r="U55" s="29"/>
      <c r="V55" s="19"/>
      <c r="W55" s="19"/>
      <c r="X55" s="19"/>
      <c r="Y55" s="19"/>
      <c r="Z55" s="33"/>
      <c r="AA55" s="33"/>
      <c r="AB55" s="33"/>
    </row>
    <row r="56" spans="1:28" x14ac:dyDescent="0.25">
      <c r="A56" s="3" t="s">
        <v>1041</v>
      </c>
      <c r="B56" s="3" t="s">
        <v>1042</v>
      </c>
      <c r="C56" s="3" t="s">
        <v>245</v>
      </c>
      <c r="D56" s="3">
        <v>160</v>
      </c>
      <c r="E56" s="12">
        <v>175600</v>
      </c>
      <c r="F56" s="12"/>
      <c r="G56" s="3">
        <v>157.99379999999999</v>
      </c>
      <c r="H56" s="3" t="s">
        <v>93</v>
      </c>
      <c r="I56" s="3">
        <v>84.165899999999993</v>
      </c>
      <c r="J56" s="7">
        <v>1201</v>
      </c>
      <c r="K56" s="7">
        <f>I56*J56</f>
        <v>101083.24589999999</v>
      </c>
      <c r="L56" s="3"/>
      <c r="M56" s="3"/>
      <c r="N56" s="3"/>
      <c r="O56" s="3"/>
      <c r="P56" s="7"/>
      <c r="Q56" s="7"/>
      <c r="R56" s="3"/>
      <c r="S56" s="3">
        <v>2.0062000000000002</v>
      </c>
      <c r="T56" s="3" t="s">
        <v>93</v>
      </c>
      <c r="U56" s="3">
        <v>1.5244</v>
      </c>
      <c r="V56" s="7">
        <v>96.97</v>
      </c>
      <c r="W56" s="7">
        <f>U56*V56</f>
        <v>147.821068</v>
      </c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 t="s">
        <v>95</v>
      </c>
      <c r="I57" s="3">
        <v>37.198099999999997</v>
      </c>
      <c r="J57" s="7">
        <v>704</v>
      </c>
      <c r="K57" s="7">
        <f t="shared" ref="K57:K60" si="10">I57*J57</f>
        <v>26187.462399999997</v>
      </c>
      <c r="L57" s="3"/>
      <c r="M57" s="3"/>
      <c r="N57" s="3"/>
      <c r="O57" s="3"/>
      <c r="P57" s="7"/>
      <c r="Q57" s="7"/>
      <c r="R57" s="3"/>
      <c r="S57" s="3"/>
      <c r="T57" s="3" t="s">
        <v>95</v>
      </c>
      <c r="U57" s="3">
        <v>8.48E-2</v>
      </c>
      <c r="V57" s="7">
        <v>96.97</v>
      </c>
      <c r="W57" s="7">
        <f t="shared" ref="W57:W59" si="11">U57*V57</f>
        <v>8.2230559999999997</v>
      </c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 t="s">
        <v>122</v>
      </c>
      <c r="I58" s="3">
        <v>7.3689999999999998</v>
      </c>
      <c r="J58" s="7">
        <v>1325</v>
      </c>
      <c r="K58" s="7">
        <f t="shared" si="10"/>
        <v>9763.9249999999993</v>
      </c>
      <c r="L58" s="3"/>
      <c r="M58" s="3"/>
      <c r="N58" s="3"/>
      <c r="O58" s="3"/>
      <c r="P58" s="7"/>
      <c r="Q58" s="7"/>
      <c r="R58" s="3"/>
      <c r="S58" s="3"/>
      <c r="T58" s="3" t="s">
        <v>122</v>
      </c>
      <c r="U58" s="3">
        <v>0.30180000000000001</v>
      </c>
      <c r="V58" s="7">
        <v>96.97</v>
      </c>
      <c r="W58" s="7">
        <f t="shared" si="11"/>
        <v>29.265546000000001</v>
      </c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 t="s">
        <v>96</v>
      </c>
      <c r="I59" s="3">
        <v>11.062200000000001</v>
      </c>
      <c r="J59" s="7">
        <v>1077</v>
      </c>
      <c r="K59" s="7">
        <f t="shared" si="10"/>
        <v>11913.9894</v>
      </c>
      <c r="L59" s="3"/>
      <c r="M59" s="3"/>
      <c r="N59" s="3"/>
      <c r="O59" s="3"/>
      <c r="P59" s="7"/>
      <c r="Q59" s="7"/>
      <c r="R59" s="3"/>
      <c r="S59" s="3"/>
      <c r="T59" s="3" t="s">
        <v>16</v>
      </c>
      <c r="U59" s="3">
        <v>9.5200000000000007E-2</v>
      </c>
      <c r="V59" s="7">
        <v>96.97</v>
      </c>
      <c r="W59" s="7">
        <f t="shared" si="11"/>
        <v>9.2315440000000013</v>
      </c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 t="s">
        <v>16</v>
      </c>
      <c r="I60" s="3">
        <v>18.198599999999999</v>
      </c>
      <c r="J60" s="7">
        <v>1118</v>
      </c>
      <c r="K60" s="7">
        <f t="shared" si="10"/>
        <v>20346.034799999998</v>
      </c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>
        <f>SUM(I56:I60)</f>
        <v>157.99379999999999</v>
      </c>
      <c r="J61" s="7"/>
      <c r="K61" s="7">
        <f>SUM(K56:K60)</f>
        <v>169294.65749999997</v>
      </c>
      <c r="L61" s="3"/>
      <c r="M61" s="3"/>
      <c r="N61" s="3"/>
      <c r="O61" s="3"/>
      <c r="P61" s="7"/>
      <c r="Q61" s="7"/>
      <c r="R61" s="3"/>
      <c r="S61" s="3"/>
      <c r="T61" s="3"/>
      <c r="U61" s="3">
        <f>SUM(U56:U59)</f>
        <v>2.0062000000000002</v>
      </c>
      <c r="V61" s="7"/>
      <c r="W61" s="7">
        <f>SUM(W56:W59)</f>
        <v>194.54121400000002</v>
      </c>
      <c r="X61" s="7"/>
      <c r="Y61" s="7">
        <f>K61+W61</f>
        <v>169489.19871399997</v>
      </c>
      <c r="Z61" s="12">
        <v>169500</v>
      </c>
      <c r="AA61" s="12">
        <v>175600</v>
      </c>
      <c r="AB61" s="12">
        <f>Z61-AA61</f>
        <v>-6100</v>
      </c>
    </row>
    <row r="62" spans="1:28" x14ac:dyDescent="0.25">
      <c r="A62" s="29"/>
      <c r="B62" s="29"/>
      <c r="C62" s="29"/>
      <c r="D62" s="29"/>
      <c r="E62" s="33"/>
      <c r="F62" s="33"/>
      <c r="G62" s="29"/>
      <c r="H62" s="29"/>
      <c r="I62" s="29"/>
      <c r="J62" s="19"/>
      <c r="K62" s="19"/>
      <c r="L62" s="29"/>
      <c r="M62" s="29"/>
      <c r="N62" s="29"/>
      <c r="O62" s="29"/>
      <c r="P62" s="19"/>
      <c r="Q62" s="19"/>
      <c r="R62" s="29"/>
      <c r="S62" s="29"/>
      <c r="T62" s="29"/>
      <c r="U62" s="29"/>
      <c r="V62" s="19"/>
      <c r="W62" s="19"/>
      <c r="X62" s="19"/>
      <c r="Y62" s="19"/>
      <c r="Z62" s="33"/>
      <c r="AA62" s="33"/>
      <c r="AB62" s="33"/>
    </row>
    <row r="63" spans="1:28" x14ac:dyDescent="0.25">
      <c r="A63" s="3" t="s">
        <v>1043</v>
      </c>
      <c r="B63" s="3" t="s">
        <v>1044</v>
      </c>
      <c r="C63" s="3" t="s">
        <v>245</v>
      </c>
      <c r="D63" s="3">
        <v>155</v>
      </c>
      <c r="E63" s="12">
        <v>183600</v>
      </c>
      <c r="F63" s="12"/>
      <c r="G63" s="3">
        <v>146.7689</v>
      </c>
      <c r="H63" s="3" t="s">
        <v>93</v>
      </c>
      <c r="I63" s="3">
        <v>117.7329</v>
      </c>
      <c r="J63" s="7">
        <v>1201</v>
      </c>
      <c r="K63" s="7">
        <f>I63*J63</f>
        <v>141397.21290000001</v>
      </c>
      <c r="L63" s="3"/>
      <c r="M63" s="3"/>
      <c r="N63" s="3"/>
      <c r="O63" s="3"/>
      <c r="P63" s="7"/>
      <c r="Q63" s="7"/>
      <c r="R63" s="3"/>
      <c r="S63" s="3">
        <v>13.2311</v>
      </c>
      <c r="T63" s="3" t="s">
        <v>93</v>
      </c>
      <c r="U63" s="3">
        <v>12.2987</v>
      </c>
      <c r="V63" s="7">
        <v>96.97</v>
      </c>
      <c r="W63" s="7">
        <f>U63*V63</f>
        <v>1192.6049390000001</v>
      </c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 t="s">
        <v>122</v>
      </c>
      <c r="I64" s="3">
        <v>29.036000000000001</v>
      </c>
      <c r="J64" s="7">
        <v>1325</v>
      </c>
      <c r="K64" s="7">
        <f>I64*J64</f>
        <v>38472.700000000004</v>
      </c>
      <c r="L64" s="3"/>
      <c r="M64" s="3"/>
      <c r="N64" s="3"/>
      <c r="O64" s="3"/>
      <c r="P64" s="7"/>
      <c r="Q64" s="7"/>
      <c r="R64" s="3"/>
      <c r="S64" s="3"/>
      <c r="T64" s="3" t="s">
        <v>122</v>
      </c>
      <c r="U64" s="3">
        <v>0.93240000000000001</v>
      </c>
      <c r="V64" s="7">
        <v>96.97</v>
      </c>
      <c r="W64" s="7">
        <f>U64*V64</f>
        <v>90.414828</v>
      </c>
      <c r="X64" s="7"/>
      <c r="Y64" s="7"/>
      <c r="Z64" s="12"/>
      <c r="AA64" s="12"/>
      <c r="AB64" s="12"/>
    </row>
    <row r="65" spans="1:28" x14ac:dyDescent="0.25">
      <c r="A65" s="3" t="s">
        <v>35</v>
      </c>
      <c r="B65" s="3"/>
      <c r="C65" s="3"/>
      <c r="D65" s="3"/>
      <c r="E65" s="12"/>
      <c r="F65" s="12"/>
      <c r="G65" s="3"/>
      <c r="H65" s="3"/>
      <c r="I65" s="3">
        <f>SUM(I63:I64)</f>
        <v>146.7689</v>
      </c>
      <c r="J65" s="7"/>
      <c r="K65" s="7">
        <f>SUM(K63:K64)</f>
        <v>179869.91290000002</v>
      </c>
      <c r="L65" s="3"/>
      <c r="M65" s="3"/>
      <c r="N65" s="3"/>
      <c r="O65" s="3"/>
      <c r="P65" s="7"/>
      <c r="Q65" s="7"/>
      <c r="R65" s="3"/>
      <c r="S65" s="3"/>
      <c r="T65" s="3"/>
      <c r="U65" s="3">
        <f>SUM(U63:U64)</f>
        <v>13.2311</v>
      </c>
      <c r="V65" s="7"/>
      <c r="W65" s="7">
        <f>SUM(W63:W64)</f>
        <v>1283.019767</v>
      </c>
      <c r="X65" s="7"/>
      <c r="Y65" s="7">
        <f>K65+W65</f>
        <v>181152.93266700002</v>
      </c>
      <c r="Z65" s="12">
        <v>181200</v>
      </c>
      <c r="AA65" s="12">
        <v>183600</v>
      </c>
      <c r="AB65" s="12">
        <f>Z65-AA65</f>
        <v>-2400</v>
      </c>
    </row>
    <row r="66" spans="1:28" x14ac:dyDescent="0.25">
      <c r="A66" s="29"/>
      <c r="B66" s="29"/>
      <c r="C66" s="29"/>
      <c r="D66" s="29"/>
      <c r="E66" s="33"/>
      <c r="F66" s="33"/>
      <c r="G66" s="29"/>
      <c r="H66" s="29"/>
      <c r="I66" s="29"/>
      <c r="J66" s="19"/>
      <c r="K66" s="19"/>
      <c r="L66" s="29"/>
      <c r="M66" s="29"/>
      <c r="N66" s="29"/>
      <c r="O66" s="29"/>
      <c r="P66" s="19"/>
      <c r="Q66" s="19"/>
      <c r="R66" s="29"/>
      <c r="S66" s="29"/>
      <c r="T66" s="29"/>
      <c r="U66" s="29"/>
      <c r="V66" s="19"/>
      <c r="W66" s="19"/>
      <c r="X66" s="19"/>
      <c r="Y66" s="19"/>
      <c r="Z66" s="33"/>
      <c r="AA66" s="33"/>
      <c r="AB66" s="33"/>
    </row>
    <row r="67" spans="1:28" x14ac:dyDescent="0.25">
      <c r="A67" s="3" t="s">
        <v>1045</v>
      </c>
      <c r="B67" s="3" t="s">
        <v>1046</v>
      </c>
      <c r="C67" s="3" t="s">
        <v>245</v>
      </c>
      <c r="D67" s="3">
        <v>160</v>
      </c>
      <c r="E67" s="12">
        <v>186000</v>
      </c>
      <c r="F67" s="12"/>
      <c r="G67" s="3">
        <v>147.40119999999999</v>
      </c>
      <c r="H67" s="3" t="s">
        <v>93</v>
      </c>
      <c r="I67" s="3">
        <v>86.068899999999999</v>
      </c>
      <c r="J67" s="7">
        <v>1201</v>
      </c>
      <c r="K67" s="7">
        <f>I67*J67</f>
        <v>103368.74890000001</v>
      </c>
      <c r="L67" s="3"/>
      <c r="M67" s="3"/>
      <c r="N67" s="3"/>
      <c r="O67" s="3"/>
      <c r="P67" s="7"/>
      <c r="Q67" s="7"/>
      <c r="R67" s="3"/>
      <c r="S67" s="3">
        <v>12.598800000000001</v>
      </c>
      <c r="T67" s="3" t="s">
        <v>93</v>
      </c>
      <c r="U67" s="3">
        <v>5.9282000000000004</v>
      </c>
      <c r="V67" s="7">
        <v>96.97</v>
      </c>
      <c r="W67" s="7">
        <f>U67*V67</f>
        <v>574.85755400000005</v>
      </c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 t="s">
        <v>122</v>
      </c>
      <c r="I68" s="3">
        <v>42.069800000000001</v>
      </c>
      <c r="J68" s="7">
        <v>1325</v>
      </c>
      <c r="K68" s="7">
        <f t="shared" ref="K68:K69" si="12">I68*J68</f>
        <v>55742.485000000001</v>
      </c>
      <c r="L68" s="3"/>
      <c r="M68" s="3"/>
      <c r="N68" s="3"/>
      <c r="O68" s="3"/>
      <c r="P68" s="7"/>
      <c r="Q68" s="7"/>
      <c r="R68" s="3"/>
      <c r="S68" s="3"/>
      <c r="T68" s="3" t="s">
        <v>122</v>
      </c>
      <c r="U68" s="3">
        <v>6.5838999999999999</v>
      </c>
      <c r="V68" s="7">
        <v>96.97</v>
      </c>
      <c r="W68" s="7">
        <f t="shared" ref="W68:W69" si="13">U68*V68</f>
        <v>638.44078300000001</v>
      </c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 t="s">
        <v>96</v>
      </c>
      <c r="I69" s="3">
        <v>19.262499999999999</v>
      </c>
      <c r="J69" s="7">
        <v>1077</v>
      </c>
      <c r="K69" s="7">
        <f t="shared" si="12"/>
        <v>20745.712499999998</v>
      </c>
      <c r="L69" s="3"/>
      <c r="M69" s="3"/>
      <c r="N69" s="3"/>
      <c r="O69" s="3"/>
      <c r="P69" s="7"/>
      <c r="Q69" s="7"/>
      <c r="R69" s="3"/>
      <c r="S69" s="3"/>
      <c r="T69" s="3" t="s">
        <v>96</v>
      </c>
      <c r="U69" s="3">
        <v>8.6699999999999999E-2</v>
      </c>
      <c r="V69" s="7">
        <v>96.97</v>
      </c>
      <c r="W69" s="7">
        <f t="shared" si="13"/>
        <v>8.4072990000000001</v>
      </c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>
        <f>SUM(I67:I69)</f>
        <v>147.40119999999999</v>
      </c>
      <c r="J70" s="7"/>
      <c r="K70" s="7">
        <f>SUM(K67:K69)</f>
        <v>179856.94639999999</v>
      </c>
      <c r="L70" s="3"/>
      <c r="M70" s="3"/>
      <c r="N70" s="3"/>
      <c r="O70" s="3"/>
      <c r="P70" s="7"/>
      <c r="Q70" s="7"/>
      <c r="R70" s="3"/>
      <c r="S70" s="3"/>
      <c r="T70" s="3"/>
      <c r="U70" s="3">
        <f>SUM(U67:U69)</f>
        <v>12.598800000000001</v>
      </c>
      <c r="V70" s="7"/>
      <c r="W70" s="7">
        <f>SUM(W67:W69)</f>
        <v>1221.7056360000001</v>
      </c>
      <c r="X70" s="7"/>
      <c r="Y70" s="7">
        <f>K70+W70</f>
        <v>181078.65203599998</v>
      </c>
      <c r="Z70" s="12">
        <v>181100</v>
      </c>
      <c r="AA70" s="12">
        <v>186000</v>
      </c>
      <c r="AB70" s="12">
        <f>Z70-AA70</f>
        <v>-4900</v>
      </c>
    </row>
    <row r="71" spans="1:28" x14ac:dyDescent="0.25">
      <c r="A71" s="29"/>
      <c r="B71" s="29"/>
      <c r="C71" s="29"/>
      <c r="D71" s="29"/>
      <c r="E71" s="33"/>
      <c r="F71" s="33"/>
      <c r="G71" s="29"/>
      <c r="H71" s="29"/>
      <c r="I71" s="29"/>
      <c r="J71" s="19"/>
      <c r="K71" s="19"/>
      <c r="L71" s="29"/>
      <c r="M71" s="29"/>
      <c r="N71" s="29"/>
      <c r="O71" s="29"/>
      <c r="P71" s="19"/>
      <c r="Q71" s="19"/>
      <c r="R71" s="29"/>
      <c r="S71" s="29"/>
      <c r="T71" s="29"/>
      <c r="U71" s="29"/>
      <c r="V71" s="19"/>
      <c r="W71" s="19"/>
      <c r="X71" s="19"/>
      <c r="Y71" s="19"/>
      <c r="Z71" s="33"/>
      <c r="AA71" s="33"/>
      <c r="AB71" s="33"/>
    </row>
    <row r="72" spans="1:28" x14ac:dyDescent="0.25">
      <c r="A72" s="3" t="s">
        <v>1047</v>
      </c>
      <c r="B72" s="3" t="s">
        <v>1048</v>
      </c>
      <c r="C72" s="3" t="s">
        <v>245</v>
      </c>
      <c r="D72" s="3">
        <v>160</v>
      </c>
      <c r="E72" s="12">
        <v>199800</v>
      </c>
      <c r="F72" s="12"/>
      <c r="G72" s="3">
        <v>158.00409999999999</v>
      </c>
      <c r="H72" s="3" t="s">
        <v>93</v>
      </c>
      <c r="I72" s="3">
        <v>129.4162</v>
      </c>
      <c r="J72" s="7">
        <v>1201</v>
      </c>
      <c r="K72" s="7">
        <f>I72*J72</f>
        <v>155428.85620000001</v>
      </c>
      <c r="L72" s="3"/>
      <c r="M72" s="3"/>
      <c r="N72" s="3"/>
      <c r="O72" s="3"/>
      <c r="P72" s="7"/>
      <c r="Q72" s="7"/>
      <c r="R72" s="3"/>
      <c r="S72" s="3">
        <v>1.9959</v>
      </c>
      <c r="T72" s="3" t="s">
        <v>93</v>
      </c>
      <c r="U72" s="3">
        <v>1.6120000000000001</v>
      </c>
      <c r="V72" s="7">
        <v>96.97</v>
      </c>
      <c r="W72" s="7">
        <f>U72*V72</f>
        <v>156.31564</v>
      </c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 t="s">
        <v>122</v>
      </c>
      <c r="I73" s="3">
        <v>12.9247</v>
      </c>
      <c r="J73" s="7">
        <v>1325</v>
      </c>
      <c r="K73" s="7">
        <f t="shared" ref="K73:K75" si="14">I73*J73</f>
        <v>17125.227500000001</v>
      </c>
      <c r="L73" s="3"/>
      <c r="M73" s="3"/>
      <c r="N73" s="3"/>
      <c r="O73" s="3"/>
      <c r="P73" s="7"/>
      <c r="Q73" s="7"/>
      <c r="R73" s="3"/>
      <c r="S73" s="3"/>
      <c r="T73" s="3" t="s">
        <v>122</v>
      </c>
      <c r="U73" s="3">
        <v>0.29630000000000001</v>
      </c>
      <c r="V73" s="7">
        <v>96.97</v>
      </c>
      <c r="W73" s="7">
        <f t="shared" ref="W73:W74" si="15">U73*V73</f>
        <v>28.732211</v>
      </c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 t="s">
        <v>96</v>
      </c>
      <c r="I74" s="3">
        <v>15.537599999999999</v>
      </c>
      <c r="J74" s="7">
        <v>1077</v>
      </c>
      <c r="K74" s="7">
        <f t="shared" si="14"/>
        <v>16733.995199999998</v>
      </c>
      <c r="L74" s="3"/>
      <c r="M74" s="3"/>
      <c r="N74" s="3"/>
      <c r="O74" s="3"/>
      <c r="P74" s="7"/>
      <c r="Q74" s="7"/>
      <c r="R74" s="3"/>
      <c r="S74" s="3"/>
      <c r="T74" s="3" t="s">
        <v>16</v>
      </c>
      <c r="U74" s="3">
        <v>8.7599999999999997E-2</v>
      </c>
      <c r="V74" s="7">
        <v>96.97</v>
      </c>
      <c r="W74" s="7">
        <f t="shared" si="15"/>
        <v>8.4945719999999998</v>
      </c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 t="s">
        <v>16</v>
      </c>
      <c r="I75" s="3">
        <v>0.12559999999999999</v>
      </c>
      <c r="J75" s="7">
        <v>1118</v>
      </c>
      <c r="K75" s="7">
        <f t="shared" si="14"/>
        <v>140.42079999999999</v>
      </c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>
        <f>SUM(I72:I75)</f>
        <v>158.00409999999999</v>
      </c>
      <c r="J76" s="7"/>
      <c r="K76" s="7">
        <f>SUM(K72:K75)</f>
        <v>189428.49970000001</v>
      </c>
      <c r="L76" s="3"/>
      <c r="M76" s="3"/>
      <c r="N76" s="3"/>
      <c r="O76" s="3"/>
      <c r="P76" s="7"/>
      <c r="Q76" s="7"/>
      <c r="R76" s="3"/>
      <c r="S76" s="3"/>
      <c r="T76" s="3"/>
      <c r="U76" s="3">
        <f>SUM(U72:U74)</f>
        <v>1.9959</v>
      </c>
      <c r="V76" s="7"/>
      <c r="W76" s="7">
        <f>SUM(W72:W74)</f>
        <v>193.54242300000001</v>
      </c>
      <c r="X76" s="7"/>
      <c r="Y76" s="7">
        <f>K76+W76</f>
        <v>189622.04212300002</v>
      </c>
      <c r="Z76" s="12">
        <v>189600</v>
      </c>
      <c r="AA76" s="12">
        <v>199800</v>
      </c>
      <c r="AB76" s="12">
        <f>Z76-AA76</f>
        <v>-10200</v>
      </c>
    </row>
    <row r="77" spans="1:28" x14ac:dyDescent="0.25">
      <c r="A77" s="29"/>
      <c r="B77" s="29"/>
      <c r="C77" s="29"/>
      <c r="D77" s="29"/>
      <c r="E77" s="33"/>
      <c r="F77" s="33"/>
      <c r="G77" s="29"/>
      <c r="H77" s="29"/>
      <c r="I77" s="29"/>
      <c r="J77" s="19"/>
      <c r="K77" s="19"/>
      <c r="L77" s="29"/>
      <c r="M77" s="29"/>
      <c r="N77" s="29"/>
      <c r="O77" s="29"/>
      <c r="P77" s="19"/>
      <c r="Q77" s="19"/>
      <c r="R77" s="29"/>
      <c r="S77" s="29"/>
      <c r="T77" s="29"/>
      <c r="U77" s="29"/>
      <c r="V77" s="19"/>
      <c r="W77" s="19"/>
      <c r="X77" s="19"/>
      <c r="Y77" s="19"/>
      <c r="Z77" s="33"/>
      <c r="AA77" s="33"/>
      <c r="AB77" s="33"/>
    </row>
    <row r="78" spans="1:28" x14ac:dyDescent="0.25">
      <c r="A78" s="3" t="s">
        <v>1049</v>
      </c>
      <c r="B78" s="3" t="s">
        <v>1050</v>
      </c>
      <c r="C78" s="3" t="s">
        <v>245</v>
      </c>
      <c r="D78" s="3">
        <v>160</v>
      </c>
      <c r="E78" s="12">
        <v>109600</v>
      </c>
      <c r="F78" s="12"/>
      <c r="G78" s="3">
        <v>147.48650000000001</v>
      </c>
      <c r="H78" s="3" t="s">
        <v>170</v>
      </c>
      <c r="I78" s="3">
        <v>27.7422</v>
      </c>
      <c r="J78" s="7">
        <v>580</v>
      </c>
      <c r="K78" s="7">
        <f>I78*J78</f>
        <v>16090.476000000001</v>
      </c>
      <c r="L78" s="3"/>
      <c r="M78" s="3"/>
      <c r="N78" s="3"/>
      <c r="O78" s="3"/>
      <c r="P78" s="7"/>
      <c r="Q78" s="7"/>
      <c r="R78" s="3"/>
      <c r="S78" s="3">
        <v>12.513500000000001</v>
      </c>
      <c r="T78" s="3" t="s">
        <v>170</v>
      </c>
      <c r="U78" s="3">
        <v>11.8302</v>
      </c>
      <c r="V78" s="7">
        <v>96.97</v>
      </c>
      <c r="W78" s="7">
        <f>U78*V78</f>
        <v>1147.1744939999999</v>
      </c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 t="s">
        <v>179</v>
      </c>
      <c r="I79" s="3">
        <v>4.7904999999999998</v>
      </c>
      <c r="J79" s="7">
        <v>483</v>
      </c>
      <c r="K79" s="7">
        <f t="shared" ref="K79:K84" si="16">I79*J79</f>
        <v>2313.8114999999998</v>
      </c>
      <c r="L79" s="3"/>
      <c r="M79" s="3"/>
      <c r="N79" s="3"/>
      <c r="O79" s="3"/>
      <c r="P79" s="7"/>
      <c r="Q79" s="7"/>
      <c r="R79" s="3"/>
      <c r="S79" s="3"/>
      <c r="T79" s="3" t="s">
        <v>172</v>
      </c>
      <c r="U79" s="3">
        <v>0.68330000000000002</v>
      </c>
      <c r="V79" s="7">
        <v>96.97</v>
      </c>
      <c r="W79" s="7">
        <f>U79*V79</f>
        <v>66.259601000000004</v>
      </c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 t="s">
        <v>162</v>
      </c>
      <c r="I80" s="3">
        <v>5.3658000000000001</v>
      </c>
      <c r="J80" s="7">
        <v>1049</v>
      </c>
      <c r="K80" s="7">
        <f t="shared" si="16"/>
        <v>5628.7242000000006</v>
      </c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 t="s">
        <v>176</v>
      </c>
      <c r="I81" s="3">
        <v>8.4728999999999992</v>
      </c>
      <c r="J81" s="7">
        <v>883</v>
      </c>
      <c r="K81" s="7">
        <f t="shared" si="16"/>
        <v>7481.5706999999993</v>
      </c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 t="s">
        <v>172</v>
      </c>
      <c r="I82" s="3">
        <v>65.116399999999999</v>
      </c>
      <c r="J82" s="7">
        <v>745</v>
      </c>
      <c r="K82" s="7">
        <f t="shared" si="16"/>
        <v>48511.718000000001</v>
      </c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 t="s">
        <v>17</v>
      </c>
      <c r="I83" s="3">
        <v>4.4379</v>
      </c>
      <c r="J83" s="7">
        <v>842</v>
      </c>
      <c r="K83" s="7">
        <f t="shared" si="16"/>
        <v>3736.7118</v>
      </c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 t="s">
        <v>375</v>
      </c>
      <c r="I84" s="3">
        <v>31.5608</v>
      </c>
      <c r="J84" s="7">
        <v>732</v>
      </c>
      <c r="K84" s="7">
        <f t="shared" si="16"/>
        <v>23102.5056</v>
      </c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>
        <f>SUM(I78:I84)</f>
        <v>147.48649999999998</v>
      </c>
      <c r="J85" s="7"/>
      <c r="K85" s="7">
        <f>SUM(K78:K84)</f>
        <v>106865.51780000002</v>
      </c>
      <c r="L85" s="3"/>
      <c r="M85" s="3"/>
      <c r="N85" s="3"/>
      <c r="O85" s="3"/>
      <c r="P85" s="7"/>
      <c r="Q85" s="7"/>
      <c r="R85" s="3"/>
      <c r="S85" s="3"/>
      <c r="T85" s="3"/>
      <c r="U85" s="3">
        <f>U78+U79</f>
        <v>12.513500000000001</v>
      </c>
      <c r="V85" s="7"/>
      <c r="W85" s="7">
        <f>W78+W79</f>
        <v>1213.4340949999998</v>
      </c>
      <c r="X85" s="7"/>
      <c r="Y85" s="7">
        <f>K85+W85</f>
        <v>108078.95189500002</v>
      </c>
      <c r="Z85" s="12">
        <v>108100</v>
      </c>
      <c r="AA85" s="12">
        <v>109600</v>
      </c>
      <c r="AB85" s="12">
        <f>Z85-AA85</f>
        <v>-1500</v>
      </c>
    </row>
    <row r="86" spans="1:28" x14ac:dyDescent="0.25">
      <c r="A86" s="29"/>
      <c r="B86" s="29"/>
      <c r="C86" s="29"/>
      <c r="D86" s="29"/>
      <c r="E86" s="33"/>
      <c r="F86" s="33"/>
      <c r="G86" s="29"/>
      <c r="H86" s="29"/>
      <c r="I86" s="29"/>
      <c r="J86" s="19"/>
      <c r="K86" s="19"/>
      <c r="L86" s="29"/>
      <c r="M86" s="29"/>
      <c r="N86" s="29"/>
      <c r="O86" s="29"/>
      <c r="P86" s="19"/>
      <c r="Q86" s="19"/>
      <c r="R86" s="29"/>
      <c r="S86" s="29"/>
      <c r="T86" s="29"/>
      <c r="U86" s="29"/>
      <c r="V86" s="19"/>
      <c r="W86" s="19"/>
      <c r="X86" s="19"/>
      <c r="Y86" s="19"/>
      <c r="Z86" s="33"/>
      <c r="AA86" s="33"/>
      <c r="AB86" s="33"/>
    </row>
    <row r="87" spans="1:28" x14ac:dyDescent="0.25">
      <c r="A87" s="3" t="s">
        <v>1051</v>
      </c>
      <c r="B87" s="3" t="s">
        <v>1052</v>
      </c>
      <c r="C87" s="3" t="s">
        <v>245</v>
      </c>
      <c r="D87" s="3">
        <v>130.51</v>
      </c>
      <c r="E87" s="12">
        <v>97400</v>
      </c>
      <c r="F87" s="12"/>
      <c r="G87" s="3">
        <v>112.6558</v>
      </c>
      <c r="H87" s="3" t="s">
        <v>170</v>
      </c>
      <c r="I87" s="3">
        <v>20.008600000000001</v>
      </c>
      <c r="J87" s="7">
        <v>580</v>
      </c>
      <c r="K87" s="7">
        <f>I87*J87</f>
        <v>11604.988000000001</v>
      </c>
      <c r="L87" s="3"/>
      <c r="M87" s="3"/>
      <c r="N87" s="3"/>
      <c r="O87" s="3"/>
      <c r="P87" s="7"/>
      <c r="Q87" s="7"/>
      <c r="R87" s="3"/>
      <c r="S87" s="3">
        <v>17.854199999999999</v>
      </c>
      <c r="T87" s="3" t="s">
        <v>170</v>
      </c>
      <c r="U87" s="3">
        <v>4.6851000000000003</v>
      </c>
      <c r="V87" s="7">
        <v>96.97</v>
      </c>
      <c r="W87" s="7">
        <f>U87*V87</f>
        <v>454.31414700000005</v>
      </c>
      <c r="X87" s="7"/>
      <c r="Y87" s="7"/>
      <c r="Z87" s="12"/>
      <c r="AA87" s="12"/>
      <c r="AB87" s="12"/>
    </row>
    <row r="88" spans="1:28" x14ac:dyDescent="0.25">
      <c r="A88" s="3"/>
      <c r="B88" s="3" t="s">
        <v>1053</v>
      </c>
      <c r="C88" s="3"/>
      <c r="D88" s="3"/>
      <c r="E88" s="12"/>
      <c r="F88" s="12"/>
      <c r="G88" s="3"/>
      <c r="H88" s="3" t="s">
        <v>106</v>
      </c>
      <c r="I88" s="3">
        <v>2.5386000000000002</v>
      </c>
      <c r="J88" s="7">
        <v>704</v>
      </c>
      <c r="K88" s="7">
        <f t="shared" ref="K88:K94" si="17">I88*J88</f>
        <v>1787.1744000000001</v>
      </c>
      <c r="L88" s="3"/>
      <c r="M88" s="3"/>
      <c r="N88" s="3"/>
      <c r="O88" s="3"/>
      <c r="P88" s="7"/>
      <c r="Q88" s="7"/>
      <c r="R88" s="3"/>
      <c r="S88" s="3"/>
      <c r="T88" s="3" t="s">
        <v>106</v>
      </c>
      <c r="U88" s="3">
        <v>1.2222999999999999</v>
      </c>
      <c r="V88" s="7">
        <v>96.97</v>
      </c>
      <c r="W88" s="7">
        <f t="shared" ref="W88:W92" si="18">U88*V88</f>
        <v>118.52643099999999</v>
      </c>
      <c r="X88" s="7"/>
      <c r="Y88" s="7"/>
      <c r="Z88" s="12"/>
      <c r="AA88" s="12"/>
      <c r="AB88" s="12"/>
    </row>
    <row r="89" spans="1:28" x14ac:dyDescent="0.25">
      <c r="A89" s="3"/>
      <c r="B89" s="3" t="s">
        <v>1054</v>
      </c>
      <c r="C89" s="3"/>
      <c r="D89" s="3"/>
      <c r="E89" s="12"/>
      <c r="F89" s="12"/>
      <c r="G89" s="3"/>
      <c r="H89" s="3" t="s">
        <v>162</v>
      </c>
      <c r="I89" s="3">
        <v>43.153100000000002</v>
      </c>
      <c r="J89" s="7">
        <v>1049</v>
      </c>
      <c r="K89" s="7">
        <f t="shared" si="17"/>
        <v>45267.601900000001</v>
      </c>
      <c r="L89" s="3"/>
      <c r="M89" s="3"/>
      <c r="N89" s="3"/>
      <c r="O89" s="3"/>
      <c r="P89" s="7"/>
      <c r="Q89" s="7"/>
      <c r="R89" s="3"/>
      <c r="S89" s="3"/>
      <c r="T89" s="3" t="s">
        <v>162</v>
      </c>
      <c r="U89" s="3">
        <v>2.9529999999999998</v>
      </c>
      <c r="V89" s="7">
        <v>96.97</v>
      </c>
      <c r="W89" s="7">
        <f t="shared" si="18"/>
        <v>286.35240999999996</v>
      </c>
      <c r="X89" s="7"/>
      <c r="Y89" s="7"/>
      <c r="Z89" s="12"/>
      <c r="AA89" s="12"/>
      <c r="AB89" s="12"/>
    </row>
    <row r="90" spans="1:28" x14ac:dyDescent="0.25">
      <c r="A90" s="3"/>
      <c r="B90" s="3" t="s">
        <v>54</v>
      </c>
      <c r="C90" s="3"/>
      <c r="D90" s="3"/>
      <c r="E90" s="12"/>
      <c r="F90" s="12"/>
      <c r="G90" s="3"/>
      <c r="H90" s="3" t="s">
        <v>176</v>
      </c>
      <c r="I90" s="3">
        <v>3.0394999999999999</v>
      </c>
      <c r="J90" s="7">
        <v>883</v>
      </c>
      <c r="K90" s="7">
        <f t="shared" si="17"/>
        <v>2683.8784999999998</v>
      </c>
      <c r="L90" s="3"/>
      <c r="M90" s="3"/>
      <c r="N90" s="3"/>
      <c r="O90" s="3"/>
      <c r="P90" s="7"/>
      <c r="Q90" s="7"/>
      <c r="R90" s="3"/>
      <c r="S90" s="3"/>
      <c r="T90" s="3" t="s">
        <v>172</v>
      </c>
      <c r="U90" s="3">
        <v>4.2424999999999997</v>
      </c>
      <c r="V90" s="7">
        <v>96.97</v>
      </c>
      <c r="W90" s="7">
        <f t="shared" si="18"/>
        <v>411.39522499999998</v>
      </c>
      <c r="X90" s="7"/>
      <c r="Y90" s="7"/>
      <c r="Z90" s="12"/>
      <c r="AA90" s="12"/>
      <c r="AB90" s="12"/>
    </row>
    <row r="91" spans="1:28" x14ac:dyDescent="0.25">
      <c r="A91" s="3"/>
      <c r="B91" s="3" t="s">
        <v>1055</v>
      </c>
      <c r="C91" s="3"/>
      <c r="D91" s="3"/>
      <c r="E91" s="12"/>
      <c r="F91" s="12"/>
      <c r="G91" s="3"/>
      <c r="H91" s="3" t="s">
        <v>172</v>
      </c>
      <c r="I91" s="3">
        <v>34.251600000000003</v>
      </c>
      <c r="J91" s="7">
        <v>745</v>
      </c>
      <c r="K91" s="7">
        <f t="shared" si="17"/>
        <v>25517.442000000003</v>
      </c>
      <c r="L91" s="3"/>
      <c r="M91" s="3"/>
      <c r="N91" s="3"/>
      <c r="O91" s="3"/>
      <c r="P91" s="7"/>
      <c r="Q91" s="7"/>
      <c r="R91" s="3"/>
      <c r="S91" s="3"/>
      <c r="T91" s="3" t="s">
        <v>59</v>
      </c>
      <c r="U91" s="3">
        <v>0.86909999999999998</v>
      </c>
      <c r="V91" s="7">
        <v>96.97</v>
      </c>
      <c r="W91" s="7">
        <f t="shared" si="18"/>
        <v>84.276626999999991</v>
      </c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 t="s">
        <v>375</v>
      </c>
      <c r="I92" s="3">
        <v>1.6358999999999999</v>
      </c>
      <c r="J92" s="7">
        <v>732</v>
      </c>
      <c r="K92" s="7">
        <f t="shared" si="17"/>
        <v>1197.4787999999999</v>
      </c>
      <c r="L92" s="3"/>
      <c r="M92" s="3"/>
      <c r="N92" s="3"/>
      <c r="O92" s="3"/>
      <c r="P92" s="7"/>
      <c r="Q92" s="7"/>
      <c r="R92" s="3"/>
      <c r="S92" s="3"/>
      <c r="T92" s="3" t="s">
        <v>63</v>
      </c>
      <c r="U92" s="3">
        <v>3.8822000000000001</v>
      </c>
      <c r="V92" s="7">
        <v>96.97</v>
      </c>
      <c r="W92" s="7">
        <f t="shared" si="18"/>
        <v>376.45693399999999</v>
      </c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 t="s">
        <v>59</v>
      </c>
      <c r="I93" s="3">
        <v>7.8868999999999998</v>
      </c>
      <c r="J93" s="7">
        <v>718</v>
      </c>
      <c r="K93" s="7">
        <f t="shared" si="17"/>
        <v>5662.7942000000003</v>
      </c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 t="s">
        <v>63</v>
      </c>
      <c r="I94" s="3">
        <v>0.1416</v>
      </c>
      <c r="J94" s="7">
        <v>386</v>
      </c>
      <c r="K94" s="7">
        <f t="shared" si="17"/>
        <v>54.657600000000002</v>
      </c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>
        <f>SUM(I87:I94)</f>
        <v>112.6558</v>
      </c>
      <c r="J95" s="7"/>
      <c r="K95" s="7">
        <f>SUM(K87:K94)</f>
        <v>93776.015400000018</v>
      </c>
      <c r="L95" s="3"/>
      <c r="M95" s="3"/>
      <c r="N95" s="3"/>
      <c r="O95" s="3"/>
      <c r="P95" s="7"/>
      <c r="Q95" s="7"/>
      <c r="R95" s="3"/>
      <c r="S95" s="3"/>
      <c r="T95" s="3"/>
      <c r="U95" s="3">
        <f>SUM(U87:U92)</f>
        <v>17.854199999999999</v>
      </c>
      <c r="V95" s="7"/>
      <c r="W95" s="7">
        <f>SUM(W87:W92)</f>
        <v>1731.321774</v>
      </c>
      <c r="X95" s="7"/>
      <c r="Y95" s="7">
        <f>K95+W95</f>
        <v>95507.337174000015</v>
      </c>
      <c r="Z95" s="12">
        <v>95500</v>
      </c>
      <c r="AA95" s="12">
        <v>97400</v>
      </c>
      <c r="AB95" s="12">
        <f>Z95-AA95</f>
        <v>-1900</v>
      </c>
    </row>
    <row r="96" spans="1:28" x14ac:dyDescent="0.25">
      <c r="A96" s="29"/>
      <c r="B96" s="29"/>
      <c r="C96" s="29"/>
      <c r="D96" s="29"/>
      <c r="E96" s="33"/>
      <c r="F96" s="33"/>
      <c r="G96" s="29"/>
      <c r="H96" s="29"/>
      <c r="I96" s="29"/>
      <c r="J96" s="19"/>
      <c r="K96" s="19"/>
      <c r="L96" s="29"/>
      <c r="M96" s="29"/>
      <c r="N96" s="29"/>
      <c r="O96" s="29"/>
      <c r="P96" s="19"/>
      <c r="Q96" s="19"/>
      <c r="R96" s="29"/>
      <c r="S96" s="29"/>
      <c r="T96" s="29"/>
      <c r="U96" s="29"/>
      <c r="V96" s="19"/>
      <c r="W96" s="19"/>
      <c r="X96" s="19"/>
      <c r="Y96" s="19"/>
      <c r="Z96" s="33"/>
      <c r="AA96" s="33"/>
      <c r="AB96" s="33"/>
    </row>
    <row r="97" spans="1:28" x14ac:dyDescent="0.25">
      <c r="A97" s="3" t="s">
        <v>36</v>
      </c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 t="s">
        <v>19</v>
      </c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>
        <f>SUM(AB11:AB95)</f>
        <v>-37100</v>
      </c>
    </row>
    <row r="99" spans="1:28" x14ac:dyDescent="0.25">
      <c r="A99" s="3" t="s">
        <v>20</v>
      </c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>
        <f>AB98/2</f>
        <v>-18550</v>
      </c>
    </row>
    <row r="100" spans="1:28" x14ac:dyDescent="0.25">
      <c r="A100" s="3" t="s">
        <v>21</v>
      </c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>
        <f>AB99*0.1</f>
        <v>-1855</v>
      </c>
    </row>
    <row r="101" spans="1:28" x14ac:dyDescent="0.25">
      <c r="A101" s="3" t="s">
        <v>22</v>
      </c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>
        <f>AB100*0.22766</f>
        <v>-422.30930000000001</v>
      </c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3E1B5-B934-4EB5-977E-4270BB25D369}">
  <dimension ref="A1:AC221"/>
  <sheetViews>
    <sheetView workbookViewId="0">
      <selection activeCell="C26" sqref="C26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1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1056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1057</v>
      </c>
      <c r="B3" s="3" t="s">
        <v>1058</v>
      </c>
      <c r="C3" s="3" t="s">
        <v>305</v>
      </c>
      <c r="D3" s="3">
        <v>246.17</v>
      </c>
      <c r="E3" s="12">
        <v>204400</v>
      </c>
      <c r="F3" s="12"/>
      <c r="G3" s="3">
        <v>196.70099999999999</v>
      </c>
      <c r="H3" s="12" t="s">
        <v>93</v>
      </c>
      <c r="I3" s="3">
        <v>98.084699999999998</v>
      </c>
      <c r="J3" s="7">
        <v>1201</v>
      </c>
      <c r="K3" s="7">
        <f>I3*J3</f>
        <v>117799.72469999999</v>
      </c>
      <c r="L3" s="3"/>
      <c r="M3" s="3"/>
      <c r="N3" s="3"/>
      <c r="O3" s="3"/>
      <c r="P3" s="7"/>
      <c r="Q3" s="7"/>
      <c r="R3" s="3"/>
      <c r="S3" s="3">
        <v>66.248999999999995</v>
      </c>
      <c r="T3" s="3" t="s">
        <v>93</v>
      </c>
      <c r="U3" s="3">
        <v>15.5945</v>
      </c>
      <c r="V3" s="7">
        <v>96.97</v>
      </c>
      <c r="W3" s="7">
        <f>U3*V3</f>
        <v>1512.1986649999999</v>
      </c>
      <c r="X3" s="7"/>
      <c r="Y3" s="7"/>
      <c r="Z3" s="12"/>
      <c r="AA3" s="12"/>
      <c r="AB3" s="12"/>
    </row>
    <row r="4" spans="1:28" x14ac:dyDescent="0.25">
      <c r="A4" s="3"/>
      <c r="B4" s="3" t="s">
        <v>642</v>
      </c>
      <c r="C4" s="3"/>
      <c r="D4" s="3"/>
      <c r="E4" s="12"/>
      <c r="F4" s="12"/>
      <c r="G4" s="3"/>
      <c r="H4" s="12" t="s">
        <v>95</v>
      </c>
      <c r="I4" s="3">
        <v>17.388300000000001</v>
      </c>
      <c r="J4" s="7">
        <v>704</v>
      </c>
      <c r="K4" s="7">
        <f t="shared" ref="K4:K15" si="0">I4*J4</f>
        <v>12241.3632</v>
      </c>
      <c r="L4" s="3"/>
      <c r="M4" s="3"/>
      <c r="N4" s="3"/>
      <c r="O4" s="3"/>
      <c r="P4" s="7"/>
      <c r="Q4" s="7"/>
      <c r="R4" s="3"/>
      <c r="S4" s="3"/>
      <c r="T4" s="3" t="s">
        <v>95</v>
      </c>
      <c r="U4" s="14">
        <v>13.2729</v>
      </c>
      <c r="V4" s="7">
        <v>96.97</v>
      </c>
      <c r="W4" s="7">
        <f t="shared" ref="W4:W11" si="1">U4*V4</f>
        <v>1287.0731129999999</v>
      </c>
      <c r="X4" s="7"/>
      <c r="Y4" s="7"/>
      <c r="Z4" s="12"/>
      <c r="AA4" s="12"/>
      <c r="AB4" s="12"/>
    </row>
    <row r="5" spans="1:28" x14ac:dyDescent="0.25">
      <c r="A5" s="3"/>
      <c r="B5" s="3" t="s">
        <v>1059</v>
      </c>
      <c r="C5" s="3"/>
      <c r="D5" s="3"/>
      <c r="E5" s="12"/>
      <c r="F5" s="12"/>
      <c r="G5" s="3"/>
      <c r="H5" s="12" t="s">
        <v>122</v>
      </c>
      <c r="I5" s="3">
        <v>5.8178000000000001</v>
      </c>
      <c r="J5" s="7">
        <v>1325</v>
      </c>
      <c r="K5" s="7">
        <f t="shared" si="0"/>
        <v>7708.585</v>
      </c>
      <c r="L5" s="3"/>
      <c r="M5" s="3"/>
      <c r="N5" s="3"/>
      <c r="O5" s="3"/>
      <c r="P5" s="7"/>
      <c r="Q5" s="7"/>
      <c r="R5" s="3"/>
      <c r="S5" s="3"/>
      <c r="T5" s="3" t="s">
        <v>18</v>
      </c>
      <c r="U5" s="14">
        <v>2.9600000000000001E-2</v>
      </c>
      <c r="V5" s="7">
        <v>96.97</v>
      </c>
      <c r="W5" s="7">
        <f t="shared" si="1"/>
        <v>2.8703120000000002</v>
      </c>
      <c r="X5" s="7"/>
      <c r="Y5" s="7"/>
      <c r="Z5" s="12"/>
      <c r="AA5" s="12"/>
      <c r="AB5" s="12"/>
    </row>
    <row r="6" spans="1:28" x14ac:dyDescent="0.25">
      <c r="A6" s="3"/>
      <c r="B6" s="3" t="s">
        <v>1060</v>
      </c>
      <c r="C6" s="3"/>
      <c r="D6" s="3"/>
      <c r="E6" s="12"/>
      <c r="F6" s="12"/>
      <c r="G6" s="3"/>
      <c r="H6" s="12" t="s">
        <v>96</v>
      </c>
      <c r="I6" s="3">
        <v>3.0005999999999999</v>
      </c>
      <c r="J6" s="7">
        <v>1077</v>
      </c>
      <c r="K6" s="7">
        <f t="shared" si="0"/>
        <v>3231.6462000000001</v>
      </c>
      <c r="L6" s="3"/>
      <c r="M6" s="3"/>
      <c r="N6" s="3"/>
      <c r="O6" s="3"/>
      <c r="P6" s="7"/>
      <c r="Q6" s="7"/>
      <c r="R6" s="3"/>
      <c r="S6" s="3"/>
      <c r="T6" s="3" t="s">
        <v>16</v>
      </c>
      <c r="U6" s="14">
        <v>0.54759999999999998</v>
      </c>
      <c r="V6" s="7">
        <v>96.97</v>
      </c>
      <c r="W6" s="7">
        <f t="shared" si="1"/>
        <v>53.100771999999999</v>
      </c>
      <c r="X6" s="7"/>
      <c r="Y6" s="7"/>
      <c r="Z6" s="12"/>
      <c r="AA6" s="12"/>
      <c r="AB6" s="12"/>
    </row>
    <row r="7" spans="1:28" x14ac:dyDescent="0.25">
      <c r="A7" s="3"/>
      <c r="B7" s="3" t="s">
        <v>1061</v>
      </c>
      <c r="C7" s="3"/>
      <c r="D7" s="3"/>
      <c r="E7" s="12"/>
      <c r="F7" s="12"/>
      <c r="G7" s="3"/>
      <c r="H7" s="12" t="s">
        <v>16</v>
      </c>
      <c r="I7" s="3">
        <v>4.9451000000000001</v>
      </c>
      <c r="J7" s="7">
        <v>1118</v>
      </c>
      <c r="K7" s="7">
        <f t="shared" si="0"/>
        <v>5528.6217999999999</v>
      </c>
      <c r="L7" s="3"/>
      <c r="M7" s="3"/>
      <c r="N7" s="3"/>
      <c r="O7" s="3"/>
      <c r="P7" s="7"/>
      <c r="Q7" s="7"/>
      <c r="R7" s="3"/>
      <c r="S7" s="3"/>
      <c r="T7" s="3" t="s">
        <v>307</v>
      </c>
      <c r="U7" s="14">
        <v>0.51759999999999995</v>
      </c>
      <c r="V7" s="7">
        <v>96.97</v>
      </c>
      <c r="W7" s="7">
        <f t="shared" si="1"/>
        <v>50.191671999999997</v>
      </c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12" t="s">
        <v>307</v>
      </c>
      <c r="I8" s="3">
        <v>14.2666</v>
      </c>
      <c r="J8" s="7">
        <v>897</v>
      </c>
      <c r="K8" s="7">
        <f t="shared" si="0"/>
        <v>12797.1402</v>
      </c>
      <c r="L8" s="3"/>
      <c r="M8" s="3"/>
      <c r="N8" s="3"/>
      <c r="O8" s="3"/>
      <c r="P8" s="7"/>
      <c r="Q8" s="7"/>
      <c r="R8" s="3"/>
      <c r="S8" s="3"/>
      <c r="T8" s="3" t="s">
        <v>44</v>
      </c>
      <c r="U8" s="14">
        <v>3.7932000000000001</v>
      </c>
      <c r="V8" s="7">
        <v>96.97</v>
      </c>
      <c r="W8" s="7">
        <f t="shared" si="1"/>
        <v>367.82660400000003</v>
      </c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12" t="s">
        <v>44</v>
      </c>
      <c r="I9" s="3">
        <v>8.7558000000000007</v>
      </c>
      <c r="J9" s="7">
        <v>538</v>
      </c>
      <c r="K9" s="7">
        <f t="shared" si="0"/>
        <v>4710.6204000000007</v>
      </c>
      <c r="L9" s="3"/>
      <c r="M9" s="3"/>
      <c r="N9" s="3"/>
      <c r="O9" s="3"/>
      <c r="P9" s="7"/>
      <c r="Q9" s="7"/>
      <c r="R9" s="3"/>
      <c r="S9" s="3"/>
      <c r="T9" s="3" t="s">
        <v>45</v>
      </c>
      <c r="U9" s="14">
        <v>23.998999999999999</v>
      </c>
      <c r="V9" s="7">
        <v>96.97</v>
      </c>
      <c r="W9" s="7">
        <f t="shared" si="1"/>
        <v>2327.1830299999997</v>
      </c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12" t="s">
        <v>187</v>
      </c>
      <c r="I10" s="3">
        <v>3.84</v>
      </c>
      <c r="J10" s="7">
        <v>483</v>
      </c>
      <c r="K10" s="7">
        <f t="shared" si="0"/>
        <v>1854.72</v>
      </c>
      <c r="L10" s="3"/>
      <c r="M10" s="3"/>
      <c r="N10" s="3"/>
      <c r="O10" s="3"/>
      <c r="P10" s="7"/>
      <c r="Q10" s="7"/>
      <c r="R10" s="3"/>
      <c r="S10" s="3"/>
      <c r="T10" s="3" t="s">
        <v>49</v>
      </c>
      <c r="U10" s="14">
        <v>4.5721999999999996</v>
      </c>
      <c r="V10" s="7">
        <v>96.97</v>
      </c>
      <c r="W10" s="7">
        <f t="shared" si="1"/>
        <v>443.36623399999996</v>
      </c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12" t="s">
        <v>45</v>
      </c>
      <c r="I11" s="3">
        <v>28.184899999999999</v>
      </c>
      <c r="J11" s="7">
        <v>524</v>
      </c>
      <c r="K11" s="7">
        <f t="shared" si="0"/>
        <v>14768.8876</v>
      </c>
      <c r="L11" s="3"/>
      <c r="M11" s="3"/>
      <c r="N11" s="3"/>
      <c r="O11" s="3"/>
      <c r="P11" s="7"/>
      <c r="Q11" s="7"/>
      <c r="R11" s="3"/>
      <c r="S11" s="3"/>
      <c r="T11" s="3" t="s">
        <v>166</v>
      </c>
      <c r="U11" s="14">
        <v>3.9224000000000001</v>
      </c>
      <c r="V11" s="7">
        <v>96.97</v>
      </c>
      <c r="W11" s="7">
        <f t="shared" si="1"/>
        <v>380.35512799999998</v>
      </c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12" t="s">
        <v>188</v>
      </c>
      <c r="I12" s="3">
        <v>3.0554999999999999</v>
      </c>
      <c r="J12" s="7">
        <v>911</v>
      </c>
      <c r="K12" s="7">
        <f t="shared" si="0"/>
        <v>2783.5605</v>
      </c>
      <c r="L12" s="3"/>
      <c r="M12" s="3"/>
      <c r="N12" s="3"/>
      <c r="O12" s="3"/>
      <c r="P12" s="7"/>
      <c r="Q12" s="7"/>
      <c r="R12" s="3"/>
      <c r="S12" s="3"/>
      <c r="T12" s="3"/>
      <c r="U12" s="14"/>
      <c r="V12" s="7"/>
      <c r="W12" s="7"/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12" t="s">
        <v>275</v>
      </c>
      <c r="I13" s="3">
        <v>4.6737000000000002</v>
      </c>
      <c r="J13" s="7">
        <v>718</v>
      </c>
      <c r="K13" s="7">
        <f t="shared" si="0"/>
        <v>3355.7166000000002</v>
      </c>
      <c r="L13" s="3"/>
      <c r="M13" s="3"/>
      <c r="N13" s="3"/>
      <c r="O13" s="3"/>
      <c r="P13" s="7"/>
      <c r="Q13" s="7"/>
      <c r="R13" s="3"/>
      <c r="S13" s="3"/>
      <c r="T13" s="3"/>
      <c r="U13" s="14"/>
      <c r="V13" s="7"/>
      <c r="W13" s="7"/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12" t="s">
        <v>166</v>
      </c>
      <c r="I14" s="3">
        <v>0.50619999999999998</v>
      </c>
      <c r="J14" s="7">
        <v>331</v>
      </c>
      <c r="K14" s="7">
        <f t="shared" si="0"/>
        <v>167.5522</v>
      </c>
      <c r="L14" s="3"/>
      <c r="M14" s="3"/>
      <c r="N14" s="3"/>
      <c r="O14" s="3"/>
      <c r="P14" s="7"/>
      <c r="Q14" s="7"/>
      <c r="R14" s="3"/>
      <c r="S14" s="3"/>
      <c r="T14" s="3"/>
      <c r="U14" s="14"/>
      <c r="V14" s="7"/>
      <c r="W14" s="7"/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191</v>
      </c>
      <c r="I15" s="3">
        <v>4.1818</v>
      </c>
      <c r="J15" s="7">
        <v>856</v>
      </c>
      <c r="K15" s="7">
        <f t="shared" si="0"/>
        <v>3579.6208000000001</v>
      </c>
      <c r="L15" s="3"/>
      <c r="M15" s="3"/>
      <c r="N15" s="3"/>
      <c r="O15" s="3"/>
      <c r="P15" s="7"/>
      <c r="Q15" s="7"/>
      <c r="R15" s="3"/>
      <c r="S15" s="3"/>
      <c r="T15" s="3"/>
      <c r="U15" s="14"/>
      <c r="V15" s="7"/>
      <c r="W15" s="7"/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/>
      <c r="I16" s="3">
        <f>SUM(I3:I15)</f>
        <v>196.70100000000002</v>
      </c>
      <c r="J16" s="7"/>
      <c r="K16" s="7">
        <f>SUM(K3:K15)</f>
        <v>190527.75919999997</v>
      </c>
      <c r="L16" s="3"/>
      <c r="M16" s="3"/>
      <c r="N16" s="3"/>
      <c r="O16" s="3"/>
      <c r="P16" s="7"/>
      <c r="Q16" s="7"/>
      <c r="R16" s="3"/>
      <c r="S16" s="3"/>
      <c r="T16" s="3"/>
      <c r="U16" s="14">
        <f>SUM(U3:U11)</f>
        <v>66.249000000000009</v>
      </c>
      <c r="V16" s="7"/>
      <c r="W16" s="7">
        <f>SUM(W3:W11)</f>
        <v>6424.1655299999993</v>
      </c>
      <c r="X16" s="7"/>
      <c r="Y16" s="7">
        <f>K16+W16</f>
        <v>196951.92472999997</v>
      </c>
      <c r="Z16" s="12">
        <v>197000</v>
      </c>
      <c r="AA16" s="12">
        <v>204400</v>
      </c>
      <c r="AB16" s="12">
        <f>Z16-AA16</f>
        <v>-7400</v>
      </c>
    </row>
    <row r="17" spans="1:28" x14ac:dyDescent="0.25">
      <c r="A17" s="29"/>
      <c r="B17" s="29"/>
      <c r="C17" s="29"/>
      <c r="D17" s="29"/>
      <c r="E17" s="33"/>
      <c r="F17" s="33"/>
      <c r="G17" s="29"/>
      <c r="H17" s="29"/>
      <c r="I17" s="29"/>
      <c r="J17" s="19"/>
      <c r="K17" s="19"/>
      <c r="L17" s="29"/>
      <c r="M17" s="29"/>
      <c r="N17" s="29"/>
      <c r="O17" s="29"/>
      <c r="P17" s="19"/>
      <c r="Q17" s="19"/>
      <c r="R17" s="29"/>
      <c r="S17" s="29"/>
      <c r="T17" s="29"/>
      <c r="U17" s="29"/>
      <c r="V17" s="19"/>
      <c r="W17" s="19"/>
      <c r="X17" s="19"/>
      <c r="Y17" s="19"/>
      <c r="Z17" s="33"/>
      <c r="AA17" s="33"/>
      <c r="AB17" s="33"/>
    </row>
    <row r="18" spans="1:28" x14ac:dyDescent="0.25">
      <c r="A18" s="3" t="s">
        <v>1062</v>
      </c>
      <c r="B18" s="3" t="s">
        <v>1063</v>
      </c>
      <c r="C18" s="3" t="s">
        <v>305</v>
      </c>
      <c r="D18" s="3">
        <v>160</v>
      </c>
      <c r="E18" s="12">
        <v>160500</v>
      </c>
      <c r="F18" s="12"/>
      <c r="G18" s="3">
        <v>133.1412</v>
      </c>
      <c r="H18" s="3" t="s">
        <v>93</v>
      </c>
      <c r="I18" s="3">
        <v>61.304099999999998</v>
      </c>
      <c r="J18" s="7">
        <v>1201</v>
      </c>
      <c r="K18" s="7">
        <f>I18*J18</f>
        <v>73626.224099999992</v>
      </c>
      <c r="L18" s="3"/>
      <c r="M18" s="3"/>
      <c r="N18" s="3"/>
      <c r="O18" s="3"/>
      <c r="P18" s="7"/>
      <c r="Q18" s="7"/>
      <c r="R18" s="3"/>
      <c r="S18" s="3">
        <v>26.858799999999999</v>
      </c>
      <c r="T18" s="3" t="s">
        <v>93</v>
      </c>
      <c r="U18" s="3">
        <v>9.1534999999999993</v>
      </c>
      <c r="V18" s="7">
        <v>96.97</v>
      </c>
      <c r="W18" s="7">
        <f>U18*V18</f>
        <v>887.61489499999993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97</v>
      </c>
      <c r="I19" s="3">
        <v>1.0933999999999999</v>
      </c>
      <c r="J19" s="7">
        <v>897</v>
      </c>
      <c r="K19" s="7">
        <f t="shared" ref="K19:K25" si="2">I19*J19</f>
        <v>980.77979999999991</v>
      </c>
      <c r="L19" s="3"/>
      <c r="M19" s="3"/>
      <c r="N19" s="3"/>
      <c r="O19" s="3"/>
      <c r="P19" s="7"/>
      <c r="Q19" s="7"/>
      <c r="R19" s="3"/>
      <c r="S19" s="3"/>
      <c r="T19" s="3" t="s">
        <v>95</v>
      </c>
      <c r="U19" s="3">
        <v>1.0586</v>
      </c>
      <c r="V19" s="7">
        <v>96.97</v>
      </c>
      <c r="W19" s="7">
        <f t="shared" ref="W19:W24" si="3">U19*V19</f>
        <v>102.65244199999999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95</v>
      </c>
      <c r="I20" s="3">
        <v>2.2277</v>
      </c>
      <c r="J20" s="7">
        <v>704</v>
      </c>
      <c r="K20" s="7">
        <f t="shared" si="2"/>
        <v>1568.3008</v>
      </c>
      <c r="L20" s="3"/>
      <c r="M20" s="3"/>
      <c r="N20" s="3"/>
      <c r="O20" s="3"/>
      <c r="P20" s="7"/>
      <c r="Q20" s="7"/>
      <c r="R20" s="3"/>
      <c r="S20" s="3"/>
      <c r="T20" s="3" t="s">
        <v>122</v>
      </c>
      <c r="U20" s="3">
        <v>4.2003000000000004</v>
      </c>
      <c r="V20" s="7">
        <v>96.97</v>
      </c>
      <c r="W20" s="7">
        <f t="shared" si="3"/>
        <v>407.30309100000005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 t="s">
        <v>122</v>
      </c>
      <c r="I21" s="3">
        <v>30.415900000000001</v>
      </c>
      <c r="J21" s="7">
        <v>1325</v>
      </c>
      <c r="K21" s="7">
        <f t="shared" si="2"/>
        <v>40301.067499999997</v>
      </c>
      <c r="L21" s="3"/>
      <c r="M21" s="3"/>
      <c r="N21" s="3"/>
      <c r="O21" s="3"/>
      <c r="P21" s="7"/>
      <c r="Q21" s="7"/>
      <c r="R21" s="3"/>
      <c r="S21" s="3"/>
      <c r="T21" s="3" t="s">
        <v>100</v>
      </c>
      <c r="U21" s="3">
        <v>4.5084</v>
      </c>
      <c r="V21" s="7">
        <v>96.97</v>
      </c>
      <c r="W21" s="7">
        <f t="shared" si="3"/>
        <v>437.17954800000001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100</v>
      </c>
      <c r="I22" s="3">
        <v>14.3004</v>
      </c>
      <c r="J22" s="7">
        <v>1159</v>
      </c>
      <c r="K22" s="7">
        <f t="shared" si="2"/>
        <v>16574.1636</v>
      </c>
      <c r="L22" s="3"/>
      <c r="M22" s="3"/>
      <c r="N22" s="3"/>
      <c r="O22" s="3"/>
      <c r="P22" s="7"/>
      <c r="Q22" s="7"/>
      <c r="R22" s="3"/>
      <c r="S22" s="3"/>
      <c r="T22" s="3" t="s">
        <v>101</v>
      </c>
      <c r="U22" s="3">
        <v>3.38</v>
      </c>
      <c r="V22" s="7">
        <v>96.97</v>
      </c>
      <c r="W22" s="7">
        <f t="shared" si="3"/>
        <v>327.7586</v>
      </c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101</v>
      </c>
      <c r="I23" s="3">
        <v>14.9694</v>
      </c>
      <c r="J23" s="7">
        <v>856</v>
      </c>
      <c r="K23" s="7">
        <f t="shared" si="2"/>
        <v>12813.806399999999</v>
      </c>
      <c r="L23" s="3"/>
      <c r="M23" s="3"/>
      <c r="N23" s="3"/>
      <c r="O23" s="3"/>
      <c r="P23" s="7"/>
      <c r="Q23" s="7"/>
      <c r="R23" s="3"/>
      <c r="S23" s="3"/>
      <c r="T23" s="3" t="s">
        <v>96</v>
      </c>
      <c r="U23" s="3">
        <v>2.6978</v>
      </c>
      <c r="V23" s="7">
        <v>96.97</v>
      </c>
      <c r="W23" s="7">
        <f t="shared" si="3"/>
        <v>261.60566599999999</v>
      </c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 t="s">
        <v>96</v>
      </c>
      <c r="I24" s="3">
        <v>8.7253000000000007</v>
      </c>
      <c r="J24" s="7">
        <v>1077</v>
      </c>
      <c r="K24" s="7">
        <f t="shared" si="2"/>
        <v>9397.1481000000003</v>
      </c>
      <c r="L24" s="3"/>
      <c r="M24" s="3"/>
      <c r="N24" s="3"/>
      <c r="O24" s="3"/>
      <c r="P24" s="7"/>
      <c r="Q24" s="7"/>
      <c r="R24" s="3"/>
      <c r="S24" s="3"/>
      <c r="T24" s="3" t="s">
        <v>63</v>
      </c>
      <c r="U24" s="3">
        <v>1.8602000000000001</v>
      </c>
      <c r="V24" s="7">
        <v>96.97</v>
      </c>
      <c r="W24" s="7">
        <f t="shared" si="3"/>
        <v>180.38359400000002</v>
      </c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63</v>
      </c>
      <c r="I25" s="3">
        <v>0.105</v>
      </c>
      <c r="J25" s="7">
        <v>386</v>
      </c>
      <c r="K25" s="7">
        <f t="shared" si="2"/>
        <v>40.53</v>
      </c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>
        <f>SUM(I18:I25)</f>
        <v>133.1412</v>
      </c>
      <c r="J26" s="7"/>
      <c r="K26" s="7">
        <f>SUM(K18:K25)</f>
        <v>155302.02029999997</v>
      </c>
      <c r="L26" s="3"/>
      <c r="M26" s="3"/>
      <c r="N26" s="3"/>
      <c r="O26" s="3"/>
      <c r="P26" s="7"/>
      <c r="Q26" s="7"/>
      <c r="R26" s="3"/>
      <c r="S26" s="3"/>
      <c r="T26" s="3"/>
      <c r="U26" s="3">
        <f>SUM(U18:U24)</f>
        <v>26.858799999999999</v>
      </c>
      <c r="V26" s="7"/>
      <c r="W26" s="7">
        <f>SUM(W18:W24)</f>
        <v>2604.497836</v>
      </c>
      <c r="X26" s="7"/>
      <c r="Y26" s="7">
        <f>K26+W26</f>
        <v>157906.51813599997</v>
      </c>
      <c r="Z26" s="12">
        <v>157900</v>
      </c>
      <c r="AA26" s="12">
        <v>160500</v>
      </c>
      <c r="AB26" s="12">
        <f>Z26-AA26</f>
        <v>-2600</v>
      </c>
    </row>
    <row r="27" spans="1:28" x14ac:dyDescent="0.25">
      <c r="A27" s="29"/>
      <c r="B27" s="29"/>
      <c r="C27" s="29"/>
      <c r="D27" s="29"/>
      <c r="E27" s="33"/>
      <c r="F27" s="33"/>
      <c r="G27" s="29"/>
      <c r="H27" s="29"/>
      <c r="I27" s="29"/>
      <c r="J27" s="19"/>
      <c r="K27" s="19"/>
      <c r="L27" s="29"/>
      <c r="M27" s="29"/>
      <c r="N27" s="29"/>
      <c r="O27" s="29"/>
      <c r="P27" s="19"/>
      <c r="Q27" s="19"/>
      <c r="R27" s="29"/>
      <c r="S27" s="29"/>
      <c r="T27" s="29"/>
      <c r="U27" s="29"/>
      <c r="V27" s="19"/>
      <c r="W27" s="19"/>
      <c r="X27" s="19"/>
      <c r="Y27" s="19"/>
      <c r="Z27" s="33"/>
      <c r="AA27" s="33"/>
      <c r="AB27" s="33"/>
    </row>
    <row r="28" spans="1:28" x14ac:dyDescent="0.25">
      <c r="A28" s="3" t="s">
        <v>1064</v>
      </c>
      <c r="B28" s="3" t="s">
        <v>1065</v>
      </c>
      <c r="C28" s="3" t="s">
        <v>305</v>
      </c>
      <c r="D28" s="3">
        <v>160</v>
      </c>
      <c r="E28" s="12">
        <v>40600</v>
      </c>
      <c r="F28" s="12"/>
      <c r="G28" s="3">
        <v>35.586399999999998</v>
      </c>
      <c r="H28" s="3" t="s">
        <v>93</v>
      </c>
      <c r="I28" s="3">
        <v>11.1815</v>
      </c>
      <c r="J28" s="7">
        <v>1201</v>
      </c>
      <c r="K28" s="7">
        <f>I28*J28</f>
        <v>13428.9815</v>
      </c>
      <c r="L28" s="3"/>
      <c r="M28" s="3">
        <v>0.52310000000000001</v>
      </c>
      <c r="N28" s="3" t="s">
        <v>95</v>
      </c>
      <c r="O28" s="3">
        <v>0.52310000000000001</v>
      </c>
      <c r="P28" s="7">
        <v>196</v>
      </c>
      <c r="Q28" s="7">
        <f>O28*P28</f>
        <v>102.52760000000001</v>
      </c>
      <c r="R28" s="3"/>
      <c r="S28" s="3">
        <v>128.8905</v>
      </c>
      <c r="T28" s="3" t="s">
        <v>93</v>
      </c>
      <c r="U28" s="3">
        <v>9.9954000000000001</v>
      </c>
      <c r="V28" s="7">
        <v>96.97</v>
      </c>
      <c r="W28" s="7">
        <f>U28*V28</f>
        <v>969.25393799999995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95</v>
      </c>
      <c r="I29" s="3">
        <v>10.346299999999999</v>
      </c>
      <c r="J29" s="7">
        <v>704</v>
      </c>
      <c r="K29" s="7">
        <f t="shared" ref="K29:K34" si="4">I29*J29</f>
        <v>7283.7951999999996</v>
      </c>
      <c r="L29" s="3"/>
      <c r="M29" s="3"/>
      <c r="N29" s="3"/>
      <c r="O29" s="3"/>
      <c r="P29" s="7"/>
      <c r="Q29" s="7"/>
      <c r="R29" s="3"/>
      <c r="S29" s="3"/>
      <c r="T29" s="3" t="s">
        <v>95</v>
      </c>
      <c r="U29" s="3">
        <v>53.4739</v>
      </c>
      <c r="V29" s="7">
        <v>96.97</v>
      </c>
      <c r="W29" s="7">
        <f t="shared" ref="W29:W32" si="5">U29*V29</f>
        <v>5185.3640830000004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122</v>
      </c>
      <c r="I30" s="3">
        <v>7.3296999999999999</v>
      </c>
      <c r="J30" s="7">
        <v>1325</v>
      </c>
      <c r="K30" s="7">
        <f t="shared" si="4"/>
        <v>9711.8524999999991</v>
      </c>
      <c r="L30" s="3"/>
      <c r="M30" s="3"/>
      <c r="N30" s="3"/>
      <c r="O30" s="3"/>
      <c r="P30" s="7"/>
      <c r="Q30" s="7"/>
      <c r="R30" s="3"/>
      <c r="S30" s="3"/>
      <c r="T30" s="3" t="s">
        <v>96</v>
      </c>
      <c r="U30" s="3">
        <v>4.4405999999999999</v>
      </c>
      <c r="V30" s="7">
        <v>96.97</v>
      </c>
      <c r="W30" s="7">
        <f t="shared" si="5"/>
        <v>430.60498200000001</v>
      </c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 t="s">
        <v>100</v>
      </c>
      <c r="I31" s="3">
        <v>2.0531999999999999</v>
      </c>
      <c r="J31" s="7">
        <v>1159</v>
      </c>
      <c r="K31" s="7">
        <f t="shared" si="4"/>
        <v>2379.6587999999997</v>
      </c>
      <c r="L31" s="3"/>
      <c r="M31" s="3"/>
      <c r="N31" s="3"/>
      <c r="O31" s="3"/>
      <c r="P31" s="7"/>
      <c r="Q31" s="7"/>
      <c r="R31" s="3"/>
      <c r="S31" s="3"/>
      <c r="T31" s="3" t="s">
        <v>63</v>
      </c>
      <c r="U31" s="3">
        <v>45.762900000000002</v>
      </c>
      <c r="V31" s="7">
        <v>96.97</v>
      </c>
      <c r="W31" s="7">
        <f t="shared" si="5"/>
        <v>4437.6284130000004</v>
      </c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 t="s">
        <v>96</v>
      </c>
      <c r="I32" s="3">
        <v>0.20349999999999999</v>
      </c>
      <c r="J32" s="7">
        <v>1077</v>
      </c>
      <c r="K32" s="7">
        <f t="shared" si="4"/>
        <v>219.1695</v>
      </c>
      <c r="L32" s="3"/>
      <c r="M32" s="3"/>
      <c r="N32" s="3"/>
      <c r="O32" s="3"/>
      <c r="P32" s="7"/>
      <c r="Q32" s="7"/>
      <c r="R32" s="3"/>
      <c r="S32" s="3"/>
      <c r="T32" s="3" t="s">
        <v>49</v>
      </c>
      <c r="U32" s="3">
        <v>13.217700000000001</v>
      </c>
      <c r="V32" s="7">
        <v>96.97</v>
      </c>
      <c r="W32" s="7">
        <f t="shared" si="5"/>
        <v>1281.7203690000001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63</v>
      </c>
      <c r="I33" s="3">
        <v>0.6361</v>
      </c>
      <c r="J33" s="7">
        <v>386</v>
      </c>
      <c r="K33" s="7">
        <f t="shared" si="4"/>
        <v>245.53460000000001</v>
      </c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49</v>
      </c>
      <c r="I34" s="3">
        <v>0.83609999999999995</v>
      </c>
      <c r="J34" s="7">
        <v>138</v>
      </c>
      <c r="K34" s="7">
        <f t="shared" si="4"/>
        <v>115.3818</v>
      </c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>
        <f>SUM(I28:I34)</f>
        <v>32.586399999999998</v>
      </c>
      <c r="J35" s="7"/>
      <c r="K35" s="7">
        <f>SUM(K28:K34)</f>
        <v>33384.373899999999</v>
      </c>
      <c r="L35" s="3"/>
      <c r="M35" s="3"/>
      <c r="N35" s="3"/>
      <c r="O35" s="3">
        <v>0.52310000000000001</v>
      </c>
      <c r="P35" s="7"/>
      <c r="Q35" s="7">
        <v>102.53</v>
      </c>
      <c r="R35" s="3"/>
      <c r="S35" s="3"/>
      <c r="T35" s="3"/>
      <c r="U35" s="3">
        <f>SUM(U28:U32)</f>
        <v>126.8905</v>
      </c>
      <c r="V35" s="7"/>
      <c r="W35" s="7">
        <f>SUM(W28:W32)</f>
        <v>12304.571785000002</v>
      </c>
      <c r="X35" s="7"/>
      <c r="Y35" s="7">
        <f>K35+Q35+W35</f>
        <v>45791.475684999998</v>
      </c>
      <c r="Z35" s="12">
        <v>45800</v>
      </c>
      <c r="AA35" s="12">
        <v>40600</v>
      </c>
      <c r="AB35" s="12">
        <f>Z35-AA35</f>
        <v>5200</v>
      </c>
    </row>
    <row r="36" spans="1:28" s="4" customFormat="1" x14ac:dyDescent="0.25">
      <c r="A36" s="29"/>
      <c r="B36" s="29"/>
      <c r="C36" s="29"/>
      <c r="D36" s="29"/>
      <c r="E36" s="33"/>
      <c r="F36" s="33"/>
      <c r="G36" s="29"/>
      <c r="H36" s="29"/>
      <c r="I36" s="29"/>
      <c r="J36" s="19"/>
      <c r="K36" s="19"/>
      <c r="L36" s="29"/>
      <c r="M36" s="29"/>
      <c r="N36" s="29"/>
      <c r="O36" s="29"/>
      <c r="P36" s="19"/>
      <c r="Q36" s="19"/>
      <c r="R36" s="29"/>
      <c r="S36" s="29"/>
      <c r="T36" s="29"/>
      <c r="U36" s="29"/>
      <c r="V36" s="19"/>
      <c r="W36" s="19"/>
      <c r="X36" s="19"/>
      <c r="Y36" s="19"/>
      <c r="Z36" s="33"/>
      <c r="AA36" s="33"/>
      <c r="AB36" s="33"/>
    </row>
    <row r="37" spans="1:28" x14ac:dyDescent="0.25">
      <c r="A37" s="3" t="s">
        <v>1066</v>
      </c>
      <c r="B37" s="3" t="s">
        <v>1067</v>
      </c>
      <c r="C37" s="3" t="s">
        <v>245</v>
      </c>
      <c r="D37" s="3">
        <v>160</v>
      </c>
      <c r="E37" s="12">
        <v>172600</v>
      </c>
      <c r="F37" s="12"/>
      <c r="G37" s="3">
        <v>157.99369999999999</v>
      </c>
      <c r="H37" s="3" t="s">
        <v>18</v>
      </c>
      <c r="I37" s="3">
        <v>45.353400000000001</v>
      </c>
      <c r="J37" s="7">
        <v>1201</v>
      </c>
      <c r="K37" s="7">
        <f>I37*J37</f>
        <v>54469.433400000002</v>
      </c>
      <c r="L37" s="3"/>
      <c r="M37" s="3"/>
      <c r="N37" s="3"/>
      <c r="O37" s="3"/>
      <c r="P37" s="7"/>
      <c r="Q37" s="7"/>
      <c r="R37" s="3"/>
      <c r="S37" s="3">
        <v>2.0063</v>
      </c>
      <c r="T37" s="3" t="s">
        <v>18</v>
      </c>
      <c r="U37" s="3">
        <v>0.64359999999999995</v>
      </c>
      <c r="V37" s="7">
        <v>96.97</v>
      </c>
      <c r="W37" s="7">
        <f>U37*V37</f>
        <v>62.409891999999992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106</v>
      </c>
      <c r="I38" s="3">
        <v>10.9505</v>
      </c>
      <c r="J38" s="7">
        <v>704</v>
      </c>
      <c r="K38" s="7">
        <f t="shared" ref="K38:K43" si="6">I38*J38</f>
        <v>7709.152</v>
      </c>
      <c r="L38" s="3"/>
      <c r="M38" s="3"/>
      <c r="N38" s="3"/>
      <c r="O38" s="3"/>
      <c r="P38" s="7"/>
      <c r="Q38" s="7"/>
      <c r="R38" s="3"/>
      <c r="S38" s="3"/>
      <c r="T38" s="3" t="s">
        <v>106</v>
      </c>
      <c r="U38" s="3">
        <v>0.1008</v>
      </c>
      <c r="V38" s="7">
        <v>96.97</v>
      </c>
      <c r="W38" s="7">
        <f t="shared" ref="W38:W39" si="7">U38*V38</f>
        <v>9.7745759999999997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160</v>
      </c>
      <c r="I39" s="3">
        <v>86.521100000000004</v>
      </c>
      <c r="J39" s="7">
        <v>1104</v>
      </c>
      <c r="K39" s="7">
        <f t="shared" si="6"/>
        <v>95519.294399999999</v>
      </c>
      <c r="L39" s="3"/>
      <c r="M39" s="3"/>
      <c r="N39" s="3"/>
      <c r="O39" s="3"/>
      <c r="P39" s="7"/>
      <c r="Q39" s="7"/>
      <c r="R39" s="3"/>
      <c r="S39" s="3"/>
      <c r="T39" s="3" t="s">
        <v>160</v>
      </c>
      <c r="U39" s="3">
        <v>1.2619</v>
      </c>
      <c r="V39" s="7">
        <v>96.97</v>
      </c>
      <c r="W39" s="7">
        <f t="shared" si="7"/>
        <v>122.366443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162</v>
      </c>
      <c r="I40" s="3">
        <v>3.9418000000000002</v>
      </c>
      <c r="J40" s="7">
        <v>1049</v>
      </c>
      <c r="K40" s="7">
        <f t="shared" si="6"/>
        <v>4134.9481999999998</v>
      </c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 t="s">
        <v>176</v>
      </c>
      <c r="I41" s="3">
        <v>0.2611</v>
      </c>
      <c r="J41" s="7">
        <v>883</v>
      </c>
      <c r="K41" s="7">
        <f t="shared" si="6"/>
        <v>230.5513</v>
      </c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 t="s">
        <v>115</v>
      </c>
      <c r="I42" s="3">
        <v>3.8372999999999999</v>
      </c>
      <c r="J42" s="7">
        <v>980</v>
      </c>
      <c r="K42" s="7">
        <f t="shared" si="6"/>
        <v>3760.5540000000001</v>
      </c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s="4" customFormat="1" x14ac:dyDescent="0.25">
      <c r="A43" s="3"/>
      <c r="B43" s="3"/>
      <c r="C43" s="3"/>
      <c r="D43" s="3"/>
      <c r="E43" s="12"/>
      <c r="F43" s="12"/>
      <c r="G43" s="3"/>
      <c r="H43" s="3" t="s">
        <v>63</v>
      </c>
      <c r="I43" s="3">
        <v>7.1284999999999998</v>
      </c>
      <c r="J43" s="7">
        <v>386</v>
      </c>
      <c r="K43" s="7">
        <f t="shared" si="6"/>
        <v>2751.6010000000001</v>
      </c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s="4" customFormat="1" x14ac:dyDescent="0.25">
      <c r="A44" s="3"/>
      <c r="B44" s="3"/>
      <c r="C44" s="3"/>
      <c r="D44" s="3"/>
      <c r="E44" s="12"/>
      <c r="F44" s="12"/>
      <c r="G44" s="3"/>
      <c r="H44" s="3"/>
      <c r="I44" s="3">
        <f>SUM(I37:I43)</f>
        <v>157.99369999999999</v>
      </c>
      <c r="J44" s="7"/>
      <c r="K44" s="7">
        <f>SUM(K37:K43)</f>
        <v>168575.5343</v>
      </c>
      <c r="L44" s="3"/>
      <c r="M44" s="3"/>
      <c r="N44" s="3"/>
      <c r="O44" s="3"/>
      <c r="P44" s="7"/>
      <c r="Q44" s="7"/>
      <c r="R44" s="3"/>
      <c r="S44" s="3"/>
      <c r="T44" s="3"/>
      <c r="U44" s="3">
        <f>SUM(U37:U39)</f>
        <v>2.0063</v>
      </c>
      <c r="V44" s="7"/>
      <c r="W44" s="7">
        <f>SUM(W37:W39)</f>
        <v>194.55091099999999</v>
      </c>
      <c r="X44" s="7"/>
      <c r="Y44" s="7">
        <f>K44+W44</f>
        <v>168770.085211</v>
      </c>
      <c r="Z44" s="12">
        <v>168800</v>
      </c>
      <c r="AA44" s="12">
        <v>172600</v>
      </c>
      <c r="AB44" s="12">
        <f>Z44-AA44</f>
        <v>-3800</v>
      </c>
    </row>
    <row r="45" spans="1:28" s="4" customFormat="1" x14ac:dyDescent="0.25">
      <c r="A45" s="29"/>
      <c r="B45" s="29"/>
      <c r="C45" s="29"/>
      <c r="D45" s="29"/>
      <c r="E45" s="33"/>
      <c r="F45" s="33"/>
      <c r="G45" s="29"/>
      <c r="H45" s="29"/>
      <c r="I45" s="29"/>
      <c r="J45" s="19"/>
      <c r="K45" s="19"/>
      <c r="L45" s="29"/>
      <c r="M45" s="29"/>
      <c r="N45" s="29"/>
      <c r="O45" s="29"/>
      <c r="P45" s="19"/>
      <c r="Q45" s="19"/>
      <c r="R45" s="29"/>
      <c r="S45" s="29"/>
      <c r="T45" s="29"/>
      <c r="U45" s="29"/>
      <c r="V45" s="19"/>
      <c r="W45" s="19"/>
      <c r="X45" s="19"/>
      <c r="Y45" s="19"/>
      <c r="Z45" s="33"/>
      <c r="AA45" s="33"/>
      <c r="AB45" s="33"/>
    </row>
    <row r="46" spans="1:28" x14ac:dyDescent="0.25">
      <c r="A46" s="3" t="s">
        <v>1068</v>
      </c>
      <c r="B46" s="3" t="s">
        <v>155</v>
      </c>
      <c r="C46" s="3" t="s">
        <v>245</v>
      </c>
      <c r="D46" s="3">
        <v>152.84</v>
      </c>
      <c r="E46" s="12">
        <v>140900</v>
      </c>
      <c r="F46" s="12"/>
      <c r="G46" s="3">
        <v>151.4776</v>
      </c>
      <c r="H46" s="3" t="s">
        <v>170</v>
      </c>
      <c r="I46" s="3">
        <v>4.0114999999999998</v>
      </c>
      <c r="J46" s="7">
        <v>580</v>
      </c>
      <c r="K46" s="7">
        <f>I46*J46</f>
        <v>2326.67</v>
      </c>
      <c r="L46" s="3"/>
      <c r="M46" s="3"/>
      <c r="N46" s="3"/>
      <c r="O46" s="3"/>
      <c r="P46" s="7"/>
      <c r="Q46" s="7"/>
      <c r="R46" s="3"/>
      <c r="S46" s="3">
        <v>1.3624000000000001</v>
      </c>
      <c r="T46" s="3" t="s">
        <v>170</v>
      </c>
      <c r="U46" s="3">
        <v>0.55469999999999997</v>
      </c>
      <c r="V46" s="7">
        <v>96.97</v>
      </c>
      <c r="W46" s="7">
        <f>U46*V46</f>
        <v>53.789258999999994</v>
      </c>
      <c r="X46" s="7"/>
      <c r="Y46" s="7"/>
      <c r="Z46" s="12"/>
      <c r="AA46" s="12"/>
      <c r="AB46" s="12"/>
    </row>
    <row r="47" spans="1:28" x14ac:dyDescent="0.25">
      <c r="A47" s="3"/>
      <c r="B47" s="3" t="s">
        <v>1069</v>
      </c>
      <c r="C47" s="3"/>
      <c r="D47" s="3"/>
      <c r="E47" s="12"/>
      <c r="F47" s="12"/>
      <c r="G47" s="3"/>
      <c r="H47" s="3" t="s">
        <v>18</v>
      </c>
      <c r="I47" s="3">
        <v>4.6703000000000001</v>
      </c>
      <c r="J47" s="7">
        <v>1201</v>
      </c>
      <c r="K47" s="7">
        <f t="shared" ref="K47:K53" si="8">I47*J47</f>
        <v>5609.0303000000004</v>
      </c>
      <c r="L47" s="3"/>
      <c r="M47" s="3"/>
      <c r="N47" s="3"/>
      <c r="O47" s="3"/>
      <c r="P47" s="7"/>
      <c r="Q47" s="7"/>
      <c r="R47" s="3"/>
      <c r="S47" s="3"/>
      <c r="T47" s="3" t="s">
        <v>172</v>
      </c>
      <c r="U47" s="3">
        <v>0.80769999999999997</v>
      </c>
      <c r="V47" s="7">
        <v>96.97</v>
      </c>
      <c r="W47" s="7">
        <f>U47*V47</f>
        <v>78.322668999999991</v>
      </c>
      <c r="X47" s="7"/>
      <c r="Y47" s="7"/>
      <c r="Z47" s="12"/>
      <c r="AA47" s="12"/>
      <c r="AB47" s="12"/>
    </row>
    <row r="48" spans="1:28" x14ac:dyDescent="0.25">
      <c r="A48" s="3"/>
      <c r="B48" s="3" t="s">
        <v>1070</v>
      </c>
      <c r="C48" s="3"/>
      <c r="D48" s="3"/>
      <c r="E48" s="12"/>
      <c r="F48" s="12"/>
      <c r="G48" s="3"/>
      <c r="H48" s="3" t="s">
        <v>106</v>
      </c>
      <c r="I48" s="3">
        <v>16.505500000000001</v>
      </c>
      <c r="J48" s="7">
        <v>704</v>
      </c>
      <c r="K48" s="7">
        <f t="shared" si="8"/>
        <v>11619.872000000001</v>
      </c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 t="s">
        <v>160</v>
      </c>
      <c r="I49" s="3">
        <v>48.7057</v>
      </c>
      <c r="J49" s="7">
        <v>1104</v>
      </c>
      <c r="K49" s="7">
        <f t="shared" si="8"/>
        <v>53771.092799999999</v>
      </c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 t="s">
        <v>160</v>
      </c>
      <c r="I50" s="3">
        <v>19.133099999999999</v>
      </c>
      <c r="J50" s="7">
        <v>1049</v>
      </c>
      <c r="K50" s="7">
        <f t="shared" si="8"/>
        <v>20070.621899999998</v>
      </c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 t="s">
        <v>176</v>
      </c>
      <c r="I51" s="3">
        <v>21.710999999999999</v>
      </c>
      <c r="J51" s="7">
        <v>883</v>
      </c>
      <c r="K51" s="7">
        <f t="shared" si="8"/>
        <v>19170.812999999998</v>
      </c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 t="s">
        <v>172</v>
      </c>
      <c r="I52" s="3">
        <v>33.7012</v>
      </c>
      <c r="J52" s="7">
        <v>745</v>
      </c>
      <c r="K52" s="7">
        <f t="shared" si="8"/>
        <v>25107.394</v>
      </c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 t="s">
        <v>63</v>
      </c>
      <c r="I53" s="3">
        <v>3.0392999999999999</v>
      </c>
      <c r="J53" s="7">
        <v>386</v>
      </c>
      <c r="K53" s="7">
        <f t="shared" si="8"/>
        <v>1173.1697999999999</v>
      </c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>
        <f>SUM(I46:I53)</f>
        <v>151.4776</v>
      </c>
      <c r="J54" s="7"/>
      <c r="K54" s="7">
        <f>SUM(K46:K53)</f>
        <v>138848.66380000001</v>
      </c>
      <c r="L54" s="3"/>
      <c r="M54" s="3"/>
      <c r="N54" s="3"/>
      <c r="O54" s="3"/>
      <c r="P54" s="7"/>
      <c r="Q54" s="7"/>
      <c r="R54" s="3"/>
      <c r="S54" s="3"/>
      <c r="T54" s="3"/>
      <c r="U54" s="3">
        <f>SUM(U46:U47)</f>
        <v>1.3624000000000001</v>
      </c>
      <c r="V54" s="7"/>
      <c r="W54" s="7">
        <f>SUM(W46:W47)</f>
        <v>132.11192799999998</v>
      </c>
      <c r="X54" s="7"/>
      <c r="Y54" s="7">
        <f>K54+W54</f>
        <v>138980.77572800001</v>
      </c>
      <c r="Z54" s="12">
        <v>139000</v>
      </c>
      <c r="AA54" s="12">
        <v>140900</v>
      </c>
      <c r="AB54" s="12">
        <f>Z54-AA54</f>
        <v>-1900</v>
      </c>
    </row>
    <row r="55" spans="1:28" s="4" customFormat="1" x14ac:dyDescent="0.25">
      <c r="A55" s="29"/>
      <c r="B55" s="29"/>
      <c r="C55" s="29"/>
      <c r="D55" s="29"/>
      <c r="E55" s="33"/>
      <c r="F55" s="33"/>
      <c r="G55" s="29"/>
      <c r="H55" s="29"/>
      <c r="I55" s="29"/>
      <c r="J55" s="19"/>
      <c r="K55" s="19"/>
      <c r="L55" s="29"/>
      <c r="M55" s="29"/>
      <c r="N55" s="29"/>
      <c r="O55" s="29"/>
      <c r="P55" s="19"/>
      <c r="Q55" s="19"/>
      <c r="R55" s="29"/>
      <c r="S55" s="29"/>
      <c r="T55" s="29"/>
      <c r="U55" s="29"/>
      <c r="V55" s="19"/>
      <c r="W55" s="19"/>
      <c r="X55" s="19"/>
      <c r="Y55" s="19"/>
      <c r="Z55" s="33"/>
      <c r="AA55" s="33"/>
      <c r="AB55" s="33"/>
    </row>
    <row r="56" spans="1:28" s="4" customFormat="1" x14ac:dyDescent="0.25">
      <c r="A56" s="3" t="s">
        <v>1071</v>
      </c>
      <c r="B56" s="3" t="s">
        <v>1072</v>
      </c>
      <c r="C56" s="3" t="s">
        <v>245</v>
      </c>
      <c r="D56" s="3">
        <v>40</v>
      </c>
      <c r="E56" s="12">
        <v>25800</v>
      </c>
      <c r="F56" s="12"/>
      <c r="G56" s="3">
        <v>27.6907</v>
      </c>
      <c r="H56" s="3" t="s">
        <v>170</v>
      </c>
      <c r="I56" s="3">
        <v>2.4689999999999999</v>
      </c>
      <c r="J56" s="7">
        <v>580</v>
      </c>
      <c r="K56" s="7">
        <f>I56*J56</f>
        <v>1432.02</v>
      </c>
      <c r="L56" s="3"/>
      <c r="M56" s="3"/>
      <c r="N56" s="3"/>
      <c r="O56" s="3"/>
      <c r="P56" s="7"/>
      <c r="Q56" s="7"/>
      <c r="R56" s="3"/>
      <c r="S56" s="3">
        <v>12.3093</v>
      </c>
      <c r="T56" s="3" t="s">
        <v>170</v>
      </c>
      <c r="U56" s="3">
        <v>8.6084999999999994</v>
      </c>
      <c r="V56" s="7">
        <v>96.97</v>
      </c>
      <c r="W56" s="7">
        <f>U56*V56</f>
        <v>834.76624499999991</v>
      </c>
      <c r="X56" s="7"/>
      <c r="Y56" s="7"/>
      <c r="Z56" s="12"/>
      <c r="AA56" s="12"/>
      <c r="AB56" s="12"/>
    </row>
    <row r="57" spans="1:28" x14ac:dyDescent="0.25">
      <c r="A57" s="3"/>
      <c r="B57" s="3" t="s">
        <v>1070</v>
      </c>
      <c r="C57" s="3"/>
      <c r="D57" s="3"/>
      <c r="E57" s="12"/>
      <c r="F57" s="12"/>
      <c r="G57" s="3"/>
      <c r="H57" s="3" t="s">
        <v>160</v>
      </c>
      <c r="I57" s="3">
        <v>7.4665999999999997</v>
      </c>
      <c r="J57" s="7">
        <v>1104</v>
      </c>
      <c r="K57" s="7">
        <f t="shared" ref="K57:K59" si="9">I57*J57</f>
        <v>8243.1263999999992</v>
      </c>
      <c r="L57" s="3"/>
      <c r="M57" s="3"/>
      <c r="N57" s="3"/>
      <c r="O57" s="3"/>
      <c r="P57" s="7"/>
      <c r="Q57" s="7"/>
      <c r="R57" s="3"/>
      <c r="S57" s="3"/>
      <c r="T57" s="3" t="s">
        <v>176</v>
      </c>
      <c r="U57" s="3">
        <v>3.7008000000000001</v>
      </c>
      <c r="V57" s="7">
        <v>96.97</v>
      </c>
      <c r="W57" s="7">
        <f>U57*V57</f>
        <v>358.86657600000001</v>
      </c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 t="s">
        <v>176</v>
      </c>
      <c r="I58" s="3">
        <v>16.058700000000002</v>
      </c>
      <c r="J58" s="7">
        <v>883</v>
      </c>
      <c r="K58" s="7">
        <f t="shared" si="9"/>
        <v>14179.832100000001</v>
      </c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 t="s">
        <v>172</v>
      </c>
      <c r="I59" s="3">
        <v>1.6963999999999999</v>
      </c>
      <c r="J59" s="7">
        <v>745</v>
      </c>
      <c r="K59" s="7">
        <f t="shared" si="9"/>
        <v>1263.818</v>
      </c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>
        <f>SUM(I56:I59)</f>
        <v>27.690700000000003</v>
      </c>
      <c r="J60" s="7"/>
      <c r="K60" s="7">
        <f>SUM(K56:K59)</f>
        <v>25118.7965</v>
      </c>
      <c r="L60" s="3"/>
      <c r="M60" s="3"/>
      <c r="N60" s="3"/>
      <c r="O60" s="3"/>
      <c r="P60" s="7"/>
      <c r="Q60" s="7"/>
      <c r="R60" s="3"/>
      <c r="S60" s="3"/>
      <c r="T60" s="3"/>
      <c r="U60" s="3">
        <f>SUM(U56:U57)</f>
        <v>12.3093</v>
      </c>
      <c r="V60" s="7"/>
      <c r="W60" s="7">
        <f>SUM(W56:W57)</f>
        <v>1193.6328209999999</v>
      </c>
      <c r="X60" s="7"/>
      <c r="Y60" s="7">
        <f>K60+W60</f>
        <v>26312.429321</v>
      </c>
      <c r="Z60" s="12">
        <v>26300</v>
      </c>
      <c r="AA60" s="12">
        <v>25800</v>
      </c>
      <c r="AB60" s="12">
        <f>Z60-AA60</f>
        <v>500</v>
      </c>
    </row>
    <row r="61" spans="1:28" x14ac:dyDescent="0.25">
      <c r="A61" s="29"/>
      <c r="B61" s="29"/>
      <c r="C61" s="29"/>
      <c r="D61" s="29"/>
      <c r="E61" s="33"/>
      <c r="F61" s="33"/>
      <c r="G61" s="29"/>
      <c r="H61" s="29"/>
      <c r="I61" s="29"/>
      <c r="J61" s="19"/>
      <c r="K61" s="19"/>
      <c r="L61" s="29"/>
      <c r="M61" s="29"/>
      <c r="N61" s="29"/>
      <c r="O61" s="29"/>
      <c r="P61" s="19"/>
      <c r="Q61" s="19"/>
      <c r="R61" s="29"/>
      <c r="S61" s="29"/>
      <c r="T61" s="29"/>
      <c r="U61" s="29"/>
      <c r="V61" s="19"/>
      <c r="W61" s="19"/>
      <c r="X61" s="19"/>
      <c r="Y61" s="19"/>
      <c r="Z61" s="33"/>
      <c r="AA61" s="33"/>
      <c r="AB61" s="33"/>
    </row>
    <row r="62" spans="1:28" x14ac:dyDescent="0.25">
      <c r="A62" s="3" t="s">
        <v>1073</v>
      </c>
      <c r="B62" s="3" t="s">
        <v>1074</v>
      </c>
      <c r="C62" s="3" t="s">
        <v>479</v>
      </c>
      <c r="D62" s="3">
        <v>160</v>
      </c>
      <c r="E62" s="12">
        <v>177500</v>
      </c>
      <c r="F62" s="12"/>
      <c r="G62" s="3">
        <v>158.0067</v>
      </c>
      <c r="H62" s="3" t="s">
        <v>18</v>
      </c>
      <c r="I62" s="3">
        <v>92.354100000000003</v>
      </c>
      <c r="J62" s="7">
        <v>1201</v>
      </c>
      <c r="K62" s="7">
        <f>I62*J62</f>
        <v>110917.27410000001</v>
      </c>
      <c r="L62" s="3"/>
      <c r="M62" s="3"/>
      <c r="N62" s="3"/>
      <c r="O62" s="3"/>
      <c r="P62" s="7"/>
      <c r="Q62" s="7"/>
      <c r="R62" s="3"/>
      <c r="S62" s="3">
        <v>1.9933000000000001</v>
      </c>
      <c r="T62" s="3" t="s">
        <v>18</v>
      </c>
      <c r="U62" s="3">
        <v>1.3947000000000001</v>
      </c>
      <c r="V62" s="7">
        <v>96.97</v>
      </c>
      <c r="W62" s="7">
        <f>U62*V62</f>
        <v>135.24405899999999</v>
      </c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 t="s">
        <v>106</v>
      </c>
      <c r="I63" s="3">
        <v>6.8996000000000004</v>
      </c>
      <c r="J63" s="7">
        <v>704</v>
      </c>
      <c r="K63" s="7">
        <f t="shared" ref="K63:K66" si="10">I63*J63</f>
        <v>4857.3184000000001</v>
      </c>
      <c r="L63" s="3"/>
      <c r="M63" s="3"/>
      <c r="N63" s="3"/>
      <c r="O63" s="3"/>
      <c r="P63" s="7"/>
      <c r="Q63" s="7"/>
      <c r="R63" s="3"/>
      <c r="S63" s="3"/>
      <c r="T63" s="3" t="s">
        <v>106</v>
      </c>
      <c r="U63" s="3">
        <v>0.59860000000000002</v>
      </c>
      <c r="V63" s="7">
        <v>96.97</v>
      </c>
      <c r="W63" s="7">
        <f>U63*V63</f>
        <v>58.046241999999999</v>
      </c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 t="s">
        <v>160</v>
      </c>
      <c r="I64" s="3">
        <v>23.902200000000001</v>
      </c>
      <c r="J64" s="7">
        <v>1104</v>
      </c>
      <c r="K64" s="7">
        <f t="shared" si="10"/>
        <v>26388.0288</v>
      </c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 t="s">
        <v>161</v>
      </c>
      <c r="I65" s="3">
        <v>4.0204000000000004</v>
      </c>
      <c r="J65" s="7">
        <v>1228</v>
      </c>
      <c r="K65" s="7">
        <f t="shared" si="10"/>
        <v>4937.0512000000008</v>
      </c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 t="s">
        <v>115</v>
      </c>
      <c r="I66" s="3">
        <v>30.830400000000001</v>
      </c>
      <c r="J66" s="7">
        <v>980</v>
      </c>
      <c r="K66" s="7">
        <f t="shared" si="10"/>
        <v>30213.792000000001</v>
      </c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>
        <f>SUM(I62:I66)</f>
        <v>158.0067</v>
      </c>
      <c r="J67" s="7"/>
      <c r="K67" s="7">
        <f>SUM(K62:K66)</f>
        <v>177313.4645</v>
      </c>
      <c r="L67" s="3"/>
      <c r="M67" s="3"/>
      <c r="N67" s="3"/>
      <c r="O67" s="3"/>
      <c r="P67" s="7"/>
      <c r="Q67" s="7"/>
      <c r="R67" s="3"/>
      <c r="S67" s="3"/>
      <c r="T67" s="3"/>
      <c r="U67" s="3">
        <f>U62+U63</f>
        <v>1.9933000000000001</v>
      </c>
      <c r="V67" s="7"/>
      <c r="W67" s="7">
        <f>W62+W63</f>
        <v>193.290301</v>
      </c>
      <c r="X67" s="7"/>
      <c r="Y67" s="7">
        <f>K67+W67</f>
        <v>177506.754801</v>
      </c>
      <c r="Z67" s="12">
        <v>177500</v>
      </c>
      <c r="AA67" s="12">
        <v>177500</v>
      </c>
      <c r="AB67" s="12">
        <v>0</v>
      </c>
    </row>
    <row r="68" spans="1:29" x14ac:dyDescent="0.25">
      <c r="A68" s="29"/>
      <c r="B68" s="29"/>
      <c r="C68" s="29"/>
      <c r="D68" s="29"/>
      <c r="E68" s="33"/>
      <c r="F68" s="33"/>
      <c r="G68" s="29"/>
      <c r="H68" s="29"/>
      <c r="I68" s="29"/>
      <c r="J68" s="19"/>
      <c r="K68" s="19"/>
      <c r="L68" s="29"/>
      <c r="M68" s="29"/>
      <c r="N68" s="29"/>
      <c r="O68" s="29"/>
      <c r="P68" s="19"/>
      <c r="Q68" s="19"/>
      <c r="R68" s="29"/>
      <c r="S68" s="29"/>
      <c r="T68" s="29"/>
      <c r="U68" s="29"/>
      <c r="V68" s="19"/>
      <c r="W68" s="19"/>
      <c r="X68" s="19"/>
      <c r="Y68" s="19"/>
      <c r="Z68" s="33"/>
      <c r="AA68" s="33"/>
      <c r="AB68" s="33"/>
    </row>
    <row r="69" spans="1:29" x14ac:dyDescent="0.25">
      <c r="A69" s="3" t="s">
        <v>36</v>
      </c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 t="s">
        <v>19</v>
      </c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>
        <f>SUM(AB16:AB67)</f>
        <v>-10000</v>
      </c>
      <c r="AC70" s="4"/>
    </row>
    <row r="71" spans="1:29" x14ac:dyDescent="0.25">
      <c r="A71" s="3" t="s">
        <v>20</v>
      </c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>
        <f>AB70/2</f>
        <v>-5000</v>
      </c>
      <c r="AC71" s="4"/>
    </row>
    <row r="72" spans="1:29" x14ac:dyDescent="0.25">
      <c r="A72" s="3" t="s">
        <v>21</v>
      </c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>
        <f>AB71*0.1</f>
        <v>-500</v>
      </c>
      <c r="AC72" s="4"/>
    </row>
    <row r="73" spans="1:29" x14ac:dyDescent="0.25">
      <c r="A73" s="3" t="s">
        <v>22</v>
      </c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>
        <f>AB72*0.20578</f>
        <v>-102.89</v>
      </c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  <c r="AC76" s="4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1"/>
      <c r="B198" s="1"/>
      <c r="C198" s="1"/>
      <c r="D198" s="1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1"/>
    </row>
    <row r="199" spans="1:28" x14ac:dyDescent="0.25">
      <c r="A199" s="1"/>
      <c r="B199" s="1"/>
      <c r="C199" s="1"/>
      <c r="D199" s="1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1"/>
    </row>
    <row r="200" spans="1:28" x14ac:dyDescent="0.25">
      <c r="A200" s="1"/>
      <c r="B200" s="1"/>
      <c r="C200" s="1"/>
      <c r="D200" s="1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1"/>
    </row>
    <row r="201" spans="1:28" x14ac:dyDescent="0.25">
      <c r="A201" s="1"/>
      <c r="B201" s="1"/>
      <c r="C201" s="1"/>
      <c r="D201" s="1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1"/>
    </row>
    <row r="202" spans="1:28" x14ac:dyDescent="0.25">
      <c r="A202" s="1"/>
      <c r="B202" s="1"/>
      <c r="C202" s="1"/>
      <c r="D202" s="1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1"/>
    </row>
    <row r="203" spans="1:28" x14ac:dyDescent="0.25">
      <c r="A203" s="1"/>
      <c r="B203" s="1"/>
      <c r="C203" s="1"/>
      <c r="D203" s="1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1"/>
    </row>
    <row r="204" spans="1:28" x14ac:dyDescent="0.25">
      <c r="A204" s="1"/>
      <c r="B204" s="1"/>
      <c r="C204" s="1"/>
      <c r="D204" s="1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1"/>
    </row>
    <row r="205" spans="1:28" x14ac:dyDescent="0.25">
      <c r="A205" s="1"/>
      <c r="B205" s="1"/>
      <c r="C205" s="1"/>
      <c r="D205" s="1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1"/>
    </row>
    <row r="206" spans="1:28" x14ac:dyDescent="0.25">
      <c r="A206" s="1"/>
      <c r="B206" s="1"/>
      <c r="C206" s="1"/>
      <c r="D206" s="1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3"/>
      <c r="V206" s="7"/>
      <c r="W206" s="7"/>
      <c r="X206" s="7"/>
      <c r="Y206" s="7"/>
      <c r="Z206" s="12"/>
      <c r="AA206" s="12"/>
      <c r="AB206" s="11"/>
    </row>
    <row r="207" spans="1:28" x14ac:dyDescent="0.25">
      <c r="A207" s="1"/>
      <c r="B207" s="1"/>
      <c r="C207" s="1"/>
      <c r="D207" s="1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3"/>
      <c r="V207" s="7"/>
      <c r="W207" s="7"/>
      <c r="X207" s="7"/>
      <c r="Y207" s="7"/>
      <c r="Z207" s="12"/>
      <c r="AA207" s="12"/>
      <c r="AB207" s="11"/>
    </row>
    <row r="208" spans="1:28" x14ac:dyDescent="0.25">
      <c r="A208" s="1"/>
      <c r="B208" s="1"/>
      <c r="C208" s="1"/>
      <c r="D208" s="1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3"/>
      <c r="V208" s="7"/>
      <c r="W208" s="7"/>
      <c r="X208" s="7"/>
      <c r="Y208" s="7"/>
      <c r="Z208" s="12"/>
      <c r="AA208" s="12"/>
      <c r="AB208" s="11"/>
    </row>
    <row r="209" spans="1:28" x14ac:dyDescent="0.25">
      <c r="A209" s="1"/>
      <c r="B209" s="1"/>
      <c r="C209" s="1"/>
      <c r="D209" s="1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3"/>
      <c r="V209" s="7"/>
      <c r="W209" s="7"/>
      <c r="X209" s="7"/>
      <c r="Y209" s="7"/>
      <c r="Z209" s="12"/>
      <c r="AA209" s="12"/>
      <c r="AB209" s="11"/>
    </row>
    <row r="210" spans="1:28" x14ac:dyDescent="0.25">
      <c r="A210" s="1"/>
      <c r="B210" s="1"/>
      <c r="C210" s="1"/>
      <c r="D210" s="1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3"/>
      <c r="V210" s="7"/>
      <c r="W210" s="7"/>
      <c r="X210" s="7"/>
      <c r="Y210" s="7"/>
      <c r="Z210" s="12"/>
      <c r="AA210" s="12"/>
      <c r="AB210" s="11"/>
    </row>
    <row r="211" spans="1:28" x14ac:dyDescent="0.25">
      <c r="A211" s="1"/>
      <c r="B211" s="1"/>
      <c r="C211" s="1"/>
      <c r="D211" s="1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3"/>
      <c r="V211" s="7"/>
      <c r="W211" s="7"/>
      <c r="X211" s="7"/>
      <c r="Y211" s="7"/>
      <c r="Z211" s="12"/>
      <c r="AA211" s="12"/>
      <c r="AB211" s="11"/>
    </row>
    <row r="212" spans="1:28" x14ac:dyDescent="0.25">
      <c r="A212" s="1"/>
      <c r="B212" s="1"/>
      <c r="C212" s="1"/>
      <c r="D212" s="1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3"/>
      <c r="V212" s="7"/>
      <c r="W212" s="7"/>
      <c r="X212" s="7"/>
      <c r="Y212" s="7"/>
      <c r="Z212" s="12"/>
      <c r="AA212" s="12"/>
      <c r="AB212" s="11"/>
    </row>
    <row r="213" spans="1:28" x14ac:dyDescent="0.25">
      <c r="A213" s="1"/>
      <c r="B213" s="1"/>
      <c r="C213" s="1"/>
      <c r="D213" s="1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3"/>
      <c r="V213" s="7"/>
      <c r="W213" s="7"/>
      <c r="X213" s="7"/>
      <c r="Y213" s="7"/>
      <c r="Z213" s="12"/>
      <c r="AA213" s="12"/>
      <c r="AB213" s="11"/>
    </row>
    <row r="214" spans="1:28" x14ac:dyDescent="0.25">
      <c r="A214" s="1"/>
      <c r="B214" s="1"/>
      <c r="C214" s="1"/>
      <c r="D214" s="1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3"/>
      <c r="V214" s="7"/>
      <c r="W214" s="7"/>
      <c r="X214" s="7"/>
      <c r="Y214" s="7"/>
      <c r="Z214" s="12"/>
      <c r="AA214" s="12"/>
      <c r="AB214" s="11"/>
    </row>
    <row r="215" spans="1:28" x14ac:dyDescent="0.25">
      <c r="A215" s="1"/>
      <c r="B215" s="1"/>
      <c r="C215" s="1"/>
      <c r="D215" s="1"/>
      <c r="E215" s="12"/>
      <c r="F215" s="12"/>
      <c r="G215" s="3"/>
      <c r="H215" s="3"/>
      <c r="I215" s="3"/>
      <c r="J215" s="7"/>
      <c r="K215" s="7"/>
      <c r="L215" s="3"/>
      <c r="M215" s="3"/>
      <c r="N215" s="3"/>
      <c r="O215" s="3"/>
      <c r="P215" s="7"/>
      <c r="Q215" s="7"/>
      <c r="R215" s="3"/>
      <c r="S215" s="3"/>
      <c r="T215" s="3"/>
      <c r="U215" s="3"/>
      <c r="V215" s="7"/>
      <c r="W215" s="7"/>
      <c r="X215" s="7"/>
      <c r="Y215" s="7"/>
      <c r="Z215" s="12"/>
      <c r="AA215" s="12"/>
      <c r="AB215" s="11"/>
    </row>
    <row r="216" spans="1:28" x14ac:dyDescent="0.25">
      <c r="A216" s="1"/>
      <c r="B216" s="1"/>
      <c r="C216" s="1"/>
      <c r="D216" s="1"/>
      <c r="E216" s="12"/>
      <c r="F216" s="12"/>
      <c r="G216" s="3"/>
      <c r="H216" s="3"/>
      <c r="I216" s="3"/>
      <c r="J216" s="7"/>
      <c r="K216" s="7"/>
      <c r="L216" s="3"/>
      <c r="M216" s="3"/>
      <c r="N216" s="3"/>
      <c r="O216" s="3"/>
      <c r="P216" s="7"/>
      <c r="Q216" s="7"/>
      <c r="R216" s="3"/>
      <c r="S216" s="3"/>
      <c r="T216" s="3"/>
      <c r="U216" s="3"/>
      <c r="V216" s="7"/>
      <c r="W216" s="7"/>
      <c r="X216" s="7"/>
      <c r="Y216" s="7"/>
      <c r="Z216" s="12"/>
      <c r="AA216" s="12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1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1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1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1"/>
      <c r="V220" s="5"/>
      <c r="W220" s="5"/>
      <c r="X220" s="7"/>
      <c r="Y220" s="5"/>
      <c r="Z220" s="11"/>
      <c r="AA220" s="11"/>
      <c r="AB220" s="11"/>
    </row>
    <row r="221" spans="1:28" x14ac:dyDescent="0.25">
      <c r="A221" s="1"/>
      <c r="B221" s="1"/>
      <c r="C221" s="1"/>
      <c r="D221" s="1"/>
      <c r="E221" s="11"/>
      <c r="F221" s="11"/>
      <c r="G221" s="1"/>
      <c r="H221" s="1"/>
      <c r="I221" s="1"/>
      <c r="J221" s="5"/>
      <c r="K221" s="5"/>
      <c r="L221" s="3"/>
      <c r="M221" s="1"/>
      <c r="N221" s="1"/>
      <c r="O221" s="1"/>
      <c r="P221" s="5"/>
      <c r="Q221" s="5"/>
      <c r="R221" s="3"/>
      <c r="S221" s="1"/>
      <c r="T221" s="1"/>
      <c r="U221" s="1"/>
      <c r="V221" s="5"/>
      <c r="W221" s="5"/>
      <c r="X221" s="7"/>
      <c r="Y221" s="5"/>
      <c r="Z221" s="11"/>
      <c r="AA221" s="11"/>
      <c r="AB221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8BD9A-5215-4A50-AFCF-D8F507B31859}">
  <dimension ref="A1:AC172"/>
  <sheetViews>
    <sheetView workbookViewId="0">
      <selection activeCell="C26" sqref="C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5703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1075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1076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1077</v>
      </c>
      <c r="B3" s="3" t="s">
        <v>1078</v>
      </c>
      <c r="C3" s="3" t="s">
        <v>245</v>
      </c>
      <c r="D3" s="3">
        <v>94.97</v>
      </c>
      <c r="E3" s="12">
        <v>56700</v>
      </c>
      <c r="F3" s="12"/>
      <c r="G3" s="3">
        <v>57.294400000000003</v>
      </c>
      <c r="H3" s="3" t="s">
        <v>170</v>
      </c>
      <c r="I3" s="3">
        <v>9.2660999999999998</v>
      </c>
      <c r="J3" s="7">
        <v>580</v>
      </c>
      <c r="K3" s="7">
        <f>I3*J3</f>
        <v>5374.3379999999997</v>
      </c>
      <c r="L3" s="3"/>
      <c r="M3" s="3"/>
      <c r="N3" s="3"/>
      <c r="O3" s="3"/>
      <c r="P3" s="7"/>
      <c r="Q3" s="7"/>
      <c r="R3" s="3"/>
      <c r="S3" s="3">
        <v>37.675600000000003</v>
      </c>
      <c r="T3" s="3" t="s">
        <v>170</v>
      </c>
      <c r="U3" s="3">
        <v>28.554200000000002</v>
      </c>
      <c r="V3" s="7">
        <v>96.97</v>
      </c>
      <c r="W3" s="7">
        <f>U3*V3</f>
        <v>2768.9007740000002</v>
      </c>
      <c r="X3" s="7"/>
      <c r="Y3" s="7"/>
      <c r="Z3" s="12"/>
      <c r="AA3" s="12"/>
      <c r="AB3" s="12"/>
    </row>
    <row r="4" spans="1:29" x14ac:dyDescent="0.25">
      <c r="A4" s="3"/>
      <c r="B4" s="3" t="s">
        <v>1079</v>
      </c>
      <c r="C4" s="3"/>
      <c r="D4" s="3"/>
      <c r="E4" s="12"/>
      <c r="F4" s="12"/>
      <c r="G4" s="3"/>
      <c r="H4" s="3" t="s">
        <v>160</v>
      </c>
      <c r="I4" s="3">
        <v>14.262499999999999</v>
      </c>
      <c r="J4" s="7">
        <v>1104</v>
      </c>
      <c r="K4" s="7">
        <f t="shared" ref="K4:K6" si="0">I4*J4</f>
        <v>15745.8</v>
      </c>
      <c r="L4" s="3"/>
      <c r="M4" s="3"/>
      <c r="N4" s="3"/>
      <c r="O4" s="3"/>
      <c r="P4" s="7"/>
      <c r="Q4" s="7"/>
      <c r="R4" s="3"/>
      <c r="S4" s="3"/>
      <c r="T4" s="3" t="s">
        <v>106</v>
      </c>
      <c r="U4" s="14">
        <v>0.20669999999999999</v>
      </c>
      <c r="V4" s="7">
        <v>96.97</v>
      </c>
      <c r="W4" s="7">
        <f t="shared" ref="W4:W8" si="1">U4*V4</f>
        <v>20.043699</v>
      </c>
      <c r="X4" s="7"/>
      <c r="Y4" s="7"/>
      <c r="Z4" s="12"/>
      <c r="AA4" s="12"/>
      <c r="AB4" s="12"/>
    </row>
    <row r="5" spans="1:29" x14ac:dyDescent="0.25">
      <c r="A5" s="3"/>
      <c r="B5" s="3" t="s">
        <v>1080</v>
      </c>
      <c r="C5" s="3"/>
      <c r="D5" s="3"/>
      <c r="E5" s="12"/>
      <c r="F5" s="12"/>
      <c r="G5" s="3"/>
      <c r="H5" s="3" t="s">
        <v>176</v>
      </c>
      <c r="I5" s="3">
        <v>21.043099999999999</v>
      </c>
      <c r="J5" s="7">
        <v>883</v>
      </c>
      <c r="K5" s="7">
        <f t="shared" si="0"/>
        <v>18581.0573</v>
      </c>
      <c r="L5" s="3"/>
      <c r="M5" s="3"/>
      <c r="N5" s="3"/>
      <c r="O5" s="3"/>
      <c r="P5" s="7"/>
      <c r="Q5" s="7"/>
      <c r="R5" s="3"/>
      <c r="S5" s="3"/>
      <c r="T5" s="3" t="s">
        <v>160</v>
      </c>
      <c r="U5" s="14">
        <v>0.64049999999999996</v>
      </c>
      <c r="V5" s="7">
        <v>96.97</v>
      </c>
      <c r="W5" s="7">
        <f t="shared" si="1"/>
        <v>62.109284999999993</v>
      </c>
      <c r="X5" s="7"/>
      <c r="Y5" s="7"/>
      <c r="Z5" s="12"/>
      <c r="AA5" s="12"/>
      <c r="AB5" s="12"/>
    </row>
    <row r="6" spans="1:29" x14ac:dyDescent="0.25">
      <c r="A6" s="3"/>
      <c r="B6" s="3" t="s">
        <v>1081</v>
      </c>
      <c r="C6" s="3"/>
      <c r="D6" s="3"/>
      <c r="E6" s="12"/>
      <c r="F6" s="12"/>
      <c r="G6" s="3"/>
      <c r="H6" s="3" t="s">
        <v>172</v>
      </c>
      <c r="I6" s="3">
        <v>12.7227</v>
      </c>
      <c r="J6" s="7">
        <v>745</v>
      </c>
      <c r="K6" s="7">
        <f t="shared" si="0"/>
        <v>9478.4115000000002</v>
      </c>
      <c r="L6" s="3"/>
      <c r="M6" s="3"/>
      <c r="N6" s="3"/>
      <c r="O6" s="3"/>
      <c r="P6" s="7"/>
      <c r="Q6" s="7"/>
      <c r="R6" s="3"/>
      <c r="S6" s="3"/>
      <c r="T6" s="3" t="s">
        <v>176</v>
      </c>
      <c r="U6" s="14">
        <v>3.1158000000000001</v>
      </c>
      <c r="V6" s="7">
        <v>96.97</v>
      </c>
      <c r="W6" s="7">
        <f t="shared" si="1"/>
        <v>302.13912600000003</v>
      </c>
      <c r="X6" s="7"/>
      <c r="Y6" s="7"/>
      <c r="Z6" s="12"/>
      <c r="AA6" s="12"/>
      <c r="AB6" s="12"/>
    </row>
    <row r="7" spans="1:29" s="4" customFormat="1" x14ac:dyDescent="0.25">
      <c r="A7" s="3"/>
      <c r="B7" s="3" t="s">
        <v>1082</v>
      </c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/>
      <c r="O7" s="3"/>
      <c r="P7" s="7"/>
      <c r="Q7" s="7"/>
      <c r="R7" s="3"/>
      <c r="S7" s="3"/>
      <c r="T7" s="3" t="s">
        <v>172</v>
      </c>
      <c r="U7" s="3">
        <v>2.0139</v>
      </c>
      <c r="V7" s="7">
        <v>96.97</v>
      </c>
      <c r="W7" s="7">
        <f t="shared" si="1"/>
        <v>195.28788299999999</v>
      </c>
      <c r="X7" s="7"/>
      <c r="Y7" s="7"/>
      <c r="Z7" s="12"/>
      <c r="AA7" s="12"/>
      <c r="AB7" s="12"/>
    </row>
    <row r="8" spans="1:29" s="4" customFormat="1" x14ac:dyDescent="0.25">
      <c r="A8" s="3"/>
      <c r="B8" s="3" t="s">
        <v>1083</v>
      </c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 t="s">
        <v>63</v>
      </c>
      <c r="U8" s="3">
        <v>3.1444999999999999</v>
      </c>
      <c r="V8" s="7">
        <v>96.97</v>
      </c>
      <c r="W8" s="7">
        <f t="shared" si="1"/>
        <v>304.92216500000001</v>
      </c>
      <c r="X8" s="7"/>
      <c r="Y8" s="7"/>
      <c r="Z8" s="12"/>
      <c r="AA8" s="12"/>
      <c r="AB8" s="12"/>
    </row>
    <row r="9" spans="1:29" x14ac:dyDescent="0.25">
      <c r="A9" s="3"/>
      <c r="B9" s="3" t="s">
        <v>1084</v>
      </c>
      <c r="C9" s="3"/>
      <c r="D9" s="3"/>
      <c r="E9" s="12"/>
      <c r="F9" s="12"/>
      <c r="G9" s="3"/>
      <c r="H9" s="3"/>
      <c r="I9" s="3">
        <f>SUM(I3:I6)</f>
        <v>57.294399999999996</v>
      </c>
      <c r="J9" s="7"/>
      <c r="K9" s="7">
        <f>SUM(K3:K6)</f>
        <v>49179.606800000001</v>
      </c>
      <c r="L9" s="3"/>
      <c r="M9" s="3"/>
      <c r="N9" s="3"/>
      <c r="O9" s="3"/>
      <c r="P9" s="7"/>
      <c r="Q9" s="7"/>
      <c r="R9" s="3"/>
      <c r="S9" s="3"/>
      <c r="T9" s="3"/>
      <c r="U9" s="3">
        <f>SUM(U3:U8)</f>
        <v>37.675600000000003</v>
      </c>
      <c r="V9" s="7"/>
      <c r="W9" s="7">
        <f>SUM(W3:W8)</f>
        <v>3653.402932</v>
      </c>
      <c r="X9" s="7"/>
      <c r="Y9" s="7">
        <f>K9+W9</f>
        <v>52833.009731999999</v>
      </c>
      <c r="Z9" s="12">
        <v>52800</v>
      </c>
      <c r="AA9" s="12">
        <v>56700</v>
      </c>
      <c r="AB9" s="12">
        <f>Z9-AA9</f>
        <v>-3900</v>
      </c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</row>
    <row r="11" spans="1:29" x14ac:dyDescent="0.25">
      <c r="A11" s="3" t="s">
        <v>1085</v>
      </c>
      <c r="B11" s="3" t="s">
        <v>1086</v>
      </c>
      <c r="C11" s="3" t="s">
        <v>305</v>
      </c>
      <c r="D11" s="3">
        <v>11.78</v>
      </c>
      <c r="E11" s="12">
        <v>200</v>
      </c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/>
      <c r="B12" s="3" t="s">
        <v>1087</v>
      </c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9" x14ac:dyDescent="0.25">
      <c r="A13" s="3"/>
      <c r="B13" s="3" t="s">
        <v>1088</v>
      </c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9" x14ac:dyDescent="0.25">
      <c r="A14" s="3" t="s">
        <v>545</v>
      </c>
      <c r="B14" s="3" t="s">
        <v>1061</v>
      </c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29"/>
      <c r="B15" s="29"/>
      <c r="C15" s="29"/>
      <c r="D15" s="29"/>
      <c r="E15" s="33"/>
      <c r="F15" s="33"/>
      <c r="G15" s="29"/>
      <c r="H15" s="29"/>
      <c r="I15" s="29"/>
      <c r="J15" s="19"/>
      <c r="K15" s="19"/>
      <c r="L15" s="29"/>
      <c r="M15" s="29"/>
      <c r="N15" s="29"/>
      <c r="O15" s="29"/>
      <c r="P15" s="19"/>
      <c r="Q15" s="19"/>
      <c r="R15" s="29"/>
      <c r="S15" s="29"/>
      <c r="T15" s="29"/>
      <c r="U15" s="29"/>
      <c r="V15" s="19"/>
      <c r="W15" s="19"/>
      <c r="X15" s="19"/>
      <c r="Y15" s="19"/>
      <c r="Z15" s="33"/>
      <c r="AA15" s="33"/>
      <c r="AB15" s="33"/>
      <c r="AC15" s="4"/>
    </row>
    <row r="16" spans="1:29" x14ac:dyDescent="0.25">
      <c r="A16" s="3" t="s">
        <v>36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 t="s">
        <v>19</v>
      </c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>
        <v>-3900</v>
      </c>
      <c r="AC17" s="4"/>
    </row>
    <row r="18" spans="1:29" x14ac:dyDescent="0.25">
      <c r="A18" s="3" t="s">
        <v>20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>
        <f>AB17/2</f>
        <v>-1950</v>
      </c>
      <c r="AC18" s="4"/>
    </row>
    <row r="19" spans="1:29" x14ac:dyDescent="0.25">
      <c r="A19" s="3" t="s">
        <v>21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>
        <f>AB18*0.1</f>
        <v>-195</v>
      </c>
    </row>
    <row r="20" spans="1:29" x14ac:dyDescent="0.25">
      <c r="A20" s="3" t="s">
        <v>22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f>AB19*0.22766</f>
        <v>-44.393700000000003</v>
      </c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4F41D-3F99-4D0C-AC32-7290BF287E04}">
  <dimension ref="A1:AC172"/>
  <sheetViews>
    <sheetView workbookViewId="0">
      <selection activeCell="D25" sqref="D25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1089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1090</v>
      </c>
      <c r="B3" s="3" t="s">
        <v>297</v>
      </c>
      <c r="C3" s="3" t="s">
        <v>185</v>
      </c>
      <c r="D3" s="3">
        <v>14.59</v>
      </c>
      <c r="E3" s="12">
        <v>200</v>
      </c>
      <c r="F3" s="12"/>
      <c r="G3" s="3">
        <v>4.4542000000000002</v>
      </c>
      <c r="H3" s="3" t="s">
        <v>122</v>
      </c>
      <c r="I3" s="3">
        <v>1.9941</v>
      </c>
      <c r="J3" s="7">
        <v>1325</v>
      </c>
      <c r="K3" s="7">
        <f>I3*J3</f>
        <v>2642.1824999999999</v>
      </c>
      <c r="L3" s="3"/>
      <c r="M3" s="3">
        <v>9.7827000000000002</v>
      </c>
      <c r="N3" s="3" t="s">
        <v>122</v>
      </c>
      <c r="O3" s="3">
        <v>1.0034000000000001</v>
      </c>
      <c r="P3" s="7">
        <v>196</v>
      </c>
      <c r="Q3" s="7">
        <f>O3*P3</f>
        <v>196.66640000000001</v>
      </c>
      <c r="R3" s="3"/>
      <c r="S3" s="3">
        <v>5.3531000000000004</v>
      </c>
      <c r="T3" s="3" t="s">
        <v>122</v>
      </c>
      <c r="U3" s="3">
        <v>4.5288000000000004</v>
      </c>
      <c r="V3" s="7">
        <v>96.97</v>
      </c>
      <c r="W3" s="7">
        <f>U3*V3</f>
        <v>439.15773600000006</v>
      </c>
      <c r="X3" s="7"/>
      <c r="Y3" s="7"/>
      <c r="Z3" s="12"/>
      <c r="AA3" s="12"/>
      <c r="AB3" s="12"/>
    </row>
    <row r="4" spans="1:29" x14ac:dyDescent="0.25">
      <c r="A4" s="3"/>
      <c r="B4" s="3" t="s">
        <v>1091</v>
      </c>
      <c r="C4" s="3"/>
      <c r="D4" s="3"/>
      <c r="E4" s="12"/>
      <c r="F4" s="12"/>
      <c r="G4" s="3"/>
      <c r="H4" s="3" t="s">
        <v>100</v>
      </c>
      <c r="I4" s="3">
        <v>2.4601000000000002</v>
      </c>
      <c r="J4" s="7">
        <v>1159</v>
      </c>
      <c r="K4" s="7">
        <f>I4*J4</f>
        <v>2851.2559000000001</v>
      </c>
      <c r="L4" s="3"/>
      <c r="M4" s="3"/>
      <c r="N4" s="3" t="s">
        <v>100</v>
      </c>
      <c r="O4" s="3">
        <v>8.5580999999999996</v>
      </c>
      <c r="P4" s="7">
        <v>196</v>
      </c>
      <c r="Q4" s="7">
        <f t="shared" ref="Q4:Q5" si="0">O4*P4</f>
        <v>1677.3876</v>
      </c>
      <c r="R4" s="3"/>
      <c r="S4" s="3"/>
      <c r="T4" s="3" t="s">
        <v>100</v>
      </c>
      <c r="U4" s="14">
        <v>0.82430000000000003</v>
      </c>
      <c r="V4" s="7">
        <v>96.97</v>
      </c>
      <c r="W4" s="7">
        <f>U4*V4</f>
        <v>79.932371000000003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 t="s">
        <v>18</v>
      </c>
      <c r="O5" s="3">
        <v>0.22120000000000001</v>
      </c>
      <c r="P5" s="7">
        <v>196</v>
      </c>
      <c r="Q5" s="7">
        <f t="shared" si="0"/>
        <v>43.355200000000004</v>
      </c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15" t="s">
        <v>35</v>
      </c>
      <c r="B6" s="15"/>
      <c r="C6" s="15"/>
      <c r="D6" s="15"/>
      <c r="E6" s="16"/>
      <c r="F6" s="16"/>
      <c r="G6" s="15"/>
      <c r="H6" s="15"/>
      <c r="I6" s="15">
        <f>I3+I4</f>
        <v>4.4542000000000002</v>
      </c>
      <c r="J6" s="17"/>
      <c r="K6" s="7">
        <f>K3+K4</f>
        <v>5493.4384</v>
      </c>
      <c r="L6" s="15"/>
      <c r="M6" s="15"/>
      <c r="N6" s="15"/>
      <c r="O6" s="15">
        <f>SUM(O3:O5)</f>
        <v>9.7826999999999984</v>
      </c>
      <c r="P6" s="17"/>
      <c r="Q6" s="17">
        <f>SUM(Q3:Q5)</f>
        <v>1917.4092000000001</v>
      </c>
      <c r="R6" s="15"/>
      <c r="S6" s="15"/>
      <c r="T6" s="15"/>
      <c r="U6" s="18">
        <f>U3+U4</f>
        <v>5.3531000000000004</v>
      </c>
      <c r="V6" s="7"/>
      <c r="W6" s="7">
        <f>W3+W4</f>
        <v>519.0901070000001</v>
      </c>
      <c r="X6" s="17"/>
      <c r="Y6" s="17">
        <f>K6+Q6+W6</f>
        <v>7929.937707</v>
      </c>
      <c r="Z6" s="16">
        <v>7900</v>
      </c>
      <c r="AA6" s="16">
        <v>200</v>
      </c>
      <c r="AB6" s="16">
        <v>7700</v>
      </c>
    </row>
    <row r="7" spans="1:29" x14ac:dyDescent="0.25">
      <c r="A7" s="29"/>
      <c r="B7" s="29"/>
      <c r="C7" s="29"/>
      <c r="D7" s="29"/>
      <c r="E7" s="33"/>
      <c r="F7" s="33"/>
      <c r="G7" s="29"/>
      <c r="H7" s="29"/>
      <c r="I7" s="29"/>
      <c r="J7" s="19"/>
      <c r="K7" s="19"/>
      <c r="L7" s="29"/>
      <c r="M7" s="29"/>
      <c r="N7" s="29"/>
      <c r="O7" s="29"/>
      <c r="P7" s="19"/>
      <c r="Q7" s="19"/>
      <c r="R7" s="29"/>
      <c r="S7" s="29"/>
      <c r="T7" s="29"/>
      <c r="U7" s="29"/>
      <c r="V7" s="19"/>
      <c r="W7" s="19"/>
      <c r="X7" s="19"/>
      <c r="Y7" s="19"/>
      <c r="Z7" s="33"/>
      <c r="AA7" s="33"/>
      <c r="AB7" s="33"/>
    </row>
    <row r="8" spans="1:29" x14ac:dyDescent="0.25">
      <c r="A8" s="3" t="s">
        <v>36</v>
      </c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s="4" customFormat="1" x14ac:dyDescent="0.25">
      <c r="A9" s="3" t="s">
        <v>19</v>
      </c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/>
      <c r="U9" s="14"/>
      <c r="V9" s="7"/>
      <c r="W9" s="7"/>
      <c r="X9" s="7"/>
      <c r="Y9" s="7"/>
      <c r="Z9" s="12"/>
      <c r="AA9" s="12"/>
      <c r="AB9" s="12">
        <v>7700</v>
      </c>
    </row>
    <row r="10" spans="1:29" x14ac:dyDescent="0.25">
      <c r="A10" s="3" t="s">
        <v>20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14"/>
      <c r="V10" s="7"/>
      <c r="W10" s="7"/>
      <c r="X10" s="7"/>
      <c r="Y10" s="7"/>
      <c r="Z10" s="12"/>
      <c r="AA10" s="12"/>
      <c r="AB10" s="12">
        <f>AB9/2</f>
        <v>3850</v>
      </c>
    </row>
    <row r="11" spans="1:29" s="20" customFormat="1" x14ac:dyDescent="0.25">
      <c r="A11" s="15" t="s">
        <v>21</v>
      </c>
      <c r="B11" s="15"/>
      <c r="C11" s="15"/>
      <c r="D11" s="15"/>
      <c r="E11" s="16"/>
      <c r="F11" s="16"/>
      <c r="G11" s="15"/>
      <c r="H11" s="15"/>
      <c r="I11" s="15"/>
      <c r="J11" s="17"/>
      <c r="K11" s="7"/>
      <c r="L11" s="15"/>
      <c r="M11" s="15"/>
      <c r="N11" s="15"/>
      <c r="O11" s="15"/>
      <c r="P11" s="17"/>
      <c r="Q11" s="17"/>
      <c r="R11" s="15"/>
      <c r="S11" s="15"/>
      <c r="T11" s="15"/>
      <c r="U11" s="15"/>
      <c r="V11" s="7"/>
      <c r="W11" s="7"/>
      <c r="X11" s="17"/>
      <c r="Y11" s="17"/>
      <c r="Z11" s="16"/>
      <c r="AA11" s="16"/>
      <c r="AB11" s="16">
        <f>AB10*0.1</f>
        <v>385</v>
      </c>
    </row>
    <row r="12" spans="1:29" s="20" customFormat="1" x14ac:dyDescent="0.25">
      <c r="A12" s="15" t="s">
        <v>22</v>
      </c>
      <c r="B12" s="15"/>
      <c r="C12" s="15"/>
      <c r="D12" s="15"/>
      <c r="E12" s="16"/>
      <c r="F12" s="16"/>
      <c r="G12" s="15"/>
      <c r="H12" s="15"/>
      <c r="I12" s="15"/>
      <c r="J12" s="17"/>
      <c r="K12" s="7"/>
      <c r="L12" s="15"/>
      <c r="M12" s="15"/>
      <c r="N12" s="15"/>
      <c r="O12" s="15"/>
      <c r="P12" s="17"/>
      <c r="Q12" s="17"/>
      <c r="R12" s="15"/>
      <c r="S12" s="25"/>
      <c r="T12" s="15"/>
      <c r="U12" s="15"/>
      <c r="V12" s="7"/>
      <c r="W12" s="7"/>
      <c r="X12" s="17"/>
      <c r="Y12" s="17"/>
      <c r="Z12" s="16"/>
      <c r="AA12" s="16"/>
      <c r="AB12" s="16">
        <f>AB11*0.20485</f>
        <v>78.867249999999999</v>
      </c>
    </row>
    <row r="13" spans="1:29" s="20" customFormat="1" x14ac:dyDescent="0.25">
      <c r="A13" s="15"/>
      <c r="B13" s="15"/>
      <c r="C13" s="15"/>
      <c r="D13" s="15"/>
      <c r="E13" s="16"/>
      <c r="F13" s="16"/>
      <c r="G13" s="15"/>
      <c r="H13" s="15"/>
      <c r="I13" s="15"/>
      <c r="J13" s="17"/>
      <c r="K13" s="7"/>
      <c r="L13" s="15"/>
      <c r="M13" s="15"/>
      <c r="N13" s="15"/>
      <c r="O13" s="15"/>
      <c r="P13" s="17"/>
      <c r="Q13" s="17"/>
      <c r="R13" s="15"/>
      <c r="S13" s="15"/>
      <c r="T13" s="15"/>
      <c r="U13" s="15"/>
      <c r="V13" s="7"/>
      <c r="W13" s="7"/>
      <c r="X13" s="17"/>
      <c r="Y13" s="17"/>
      <c r="Z13" s="16"/>
      <c r="AA13" s="16"/>
      <c r="AB13" s="16"/>
    </row>
    <row r="14" spans="1:29" s="20" customFormat="1" x14ac:dyDescent="0.25">
      <c r="A14" s="15"/>
      <c r="B14" s="15"/>
      <c r="C14" s="15"/>
      <c r="D14" s="15"/>
      <c r="E14" s="16"/>
      <c r="F14" s="16"/>
      <c r="G14" s="15"/>
      <c r="H14" s="15"/>
      <c r="I14" s="15"/>
      <c r="J14" s="17"/>
      <c r="K14" s="7"/>
      <c r="L14" s="15"/>
      <c r="M14" s="15"/>
      <c r="N14" s="15"/>
      <c r="O14" s="15"/>
      <c r="P14" s="17"/>
      <c r="Q14" s="17"/>
      <c r="R14" s="15"/>
      <c r="S14" s="15"/>
      <c r="T14" s="15"/>
      <c r="U14" s="15"/>
      <c r="V14" s="7"/>
      <c r="W14" s="7"/>
      <c r="X14" s="17"/>
      <c r="Y14" s="17"/>
      <c r="Z14" s="16"/>
      <c r="AA14" s="16"/>
      <c r="AB14" s="15"/>
      <c r="AC14" s="21"/>
    </row>
    <row r="15" spans="1:29" s="20" customFormat="1" x14ac:dyDescent="0.25">
      <c r="A15" s="15"/>
      <c r="B15" s="15"/>
      <c r="C15" s="15"/>
      <c r="D15" s="15"/>
      <c r="E15" s="16"/>
      <c r="F15" s="16"/>
      <c r="G15" s="15"/>
      <c r="H15" s="15"/>
      <c r="I15" s="15"/>
      <c r="J15" s="17"/>
      <c r="K15" s="7"/>
      <c r="L15" s="15"/>
      <c r="M15" s="15"/>
      <c r="N15" s="15"/>
      <c r="O15" s="15"/>
      <c r="P15" s="17"/>
      <c r="Q15" s="17"/>
      <c r="R15" s="15"/>
      <c r="S15" s="15"/>
      <c r="T15" s="15"/>
      <c r="U15" s="15"/>
      <c r="V15" s="7"/>
      <c r="W15" s="7"/>
      <c r="X15" s="17"/>
      <c r="Y15" s="17"/>
      <c r="Z15" s="16"/>
      <c r="AA15" s="16"/>
      <c r="AB15" s="16"/>
      <c r="AC15" s="21"/>
    </row>
    <row r="16" spans="1:29" s="20" customFormat="1" x14ac:dyDescent="0.25">
      <c r="A16" s="15"/>
      <c r="B16" s="15"/>
      <c r="C16" s="15"/>
      <c r="D16" s="15"/>
      <c r="E16" s="16"/>
      <c r="F16" s="16"/>
      <c r="G16" s="15"/>
      <c r="H16" s="15"/>
      <c r="I16" s="15"/>
      <c r="J16" s="17"/>
      <c r="K16" s="7"/>
      <c r="L16" s="15"/>
      <c r="M16" s="15"/>
      <c r="N16" s="15"/>
      <c r="O16" s="15"/>
      <c r="P16" s="17"/>
      <c r="Q16" s="17"/>
      <c r="R16" s="15"/>
      <c r="S16" s="15"/>
      <c r="T16" s="15"/>
      <c r="U16" s="18"/>
      <c r="V16" s="7"/>
      <c r="W16" s="7"/>
      <c r="X16" s="17"/>
      <c r="Y16" s="17"/>
      <c r="Z16" s="16"/>
      <c r="AA16" s="16"/>
      <c r="AB16" s="16"/>
      <c r="AC16" s="21"/>
    </row>
    <row r="17" spans="1:29" s="20" customFormat="1" x14ac:dyDescent="0.25">
      <c r="A17" s="15"/>
      <c r="B17" s="15"/>
      <c r="C17" s="15"/>
      <c r="D17" s="15"/>
      <c r="E17" s="16"/>
      <c r="F17" s="16"/>
      <c r="G17" s="15"/>
      <c r="H17" s="15"/>
      <c r="I17" s="15"/>
      <c r="J17" s="17"/>
      <c r="K17" s="7"/>
      <c r="L17" s="15"/>
      <c r="M17" s="15"/>
      <c r="N17" s="15"/>
      <c r="O17" s="15"/>
      <c r="P17" s="17"/>
      <c r="Q17" s="17"/>
      <c r="R17" s="15"/>
      <c r="S17" s="15"/>
      <c r="T17" s="15"/>
      <c r="U17" s="15"/>
      <c r="V17" s="17"/>
      <c r="W17" s="17"/>
      <c r="X17" s="17"/>
      <c r="Y17" s="17"/>
      <c r="Z17" s="16"/>
      <c r="AA17" s="16"/>
      <c r="AB17" s="16"/>
      <c r="AC17" s="21"/>
    </row>
    <row r="18" spans="1:29" s="20" customFormat="1" x14ac:dyDescent="0.25">
      <c r="A18" s="15"/>
      <c r="B18" s="15"/>
      <c r="C18" s="15"/>
      <c r="D18" s="15"/>
      <c r="E18" s="16"/>
      <c r="F18" s="16"/>
      <c r="G18" s="15"/>
      <c r="H18" s="15"/>
      <c r="I18" s="15"/>
      <c r="J18" s="17"/>
      <c r="K18" s="7"/>
      <c r="L18" s="15"/>
      <c r="M18" s="15"/>
      <c r="N18" s="15"/>
      <c r="O18" s="15"/>
      <c r="P18" s="17"/>
      <c r="Q18" s="17"/>
      <c r="R18" s="15"/>
      <c r="S18" s="15"/>
      <c r="T18" s="15"/>
      <c r="U18" s="15"/>
      <c r="V18" s="17"/>
      <c r="W18" s="17"/>
      <c r="X18" s="17"/>
      <c r="Y18" s="17"/>
      <c r="Z18" s="16"/>
      <c r="AA18" s="16"/>
      <c r="AB18" s="16"/>
      <c r="AC18" s="21"/>
    </row>
    <row r="19" spans="1:29" s="20" customFormat="1" x14ac:dyDescent="0.25">
      <c r="A19" s="15"/>
      <c r="B19" s="15"/>
      <c r="C19" s="15"/>
      <c r="D19" s="15"/>
      <c r="E19" s="16"/>
      <c r="F19" s="16"/>
      <c r="G19" s="15"/>
      <c r="H19" s="15"/>
      <c r="I19" s="15"/>
      <c r="J19" s="17"/>
      <c r="K19" s="7"/>
      <c r="L19" s="15"/>
      <c r="M19" s="15"/>
      <c r="N19" s="15"/>
      <c r="O19" s="15"/>
      <c r="P19" s="17"/>
      <c r="Q19" s="17"/>
      <c r="R19" s="15"/>
      <c r="S19" s="15"/>
      <c r="T19" s="15"/>
      <c r="U19" s="15"/>
      <c r="V19" s="17"/>
      <c r="W19" s="17"/>
      <c r="X19" s="17"/>
      <c r="Y19" s="17"/>
      <c r="Z19" s="16"/>
      <c r="AA19" s="16"/>
      <c r="AB19" s="16"/>
    </row>
    <row r="20" spans="1:29" s="20" customFormat="1" x14ac:dyDescent="0.25">
      <c r="A20" s="15"/>
      <c r="B20" s="15"/>
      <c r="C20" s="15"/>
      <c r="D20" s="15"/>
      <c r="E20" s="16"/>
      <c r="F20" s="16"/>
      <c r="G20" s="15"/>
      <c r="H20" s="15"/>
      <c r="I20" s="15"/>
      <c r="J20" s="17"/>
      <c r="K20" s="7"/>
      <c r="L20" s="15"/>
      <c r="M20" s="15"/>
      <c r="N20" s="15"/>
      <c r="O20" s="15"/>
      <c r="P20" s="17"/>
      <c r="Q20" s="17"/>
      <c r="R20" s="15"/>
      <c r="S20" s="15"/>
      <c r="T20" s="15"/>
      <c r="U20" s="15"/>
      <c r="V20" s="17"/>
      <c r="W20" s="17"/>
      <c r="X20" s="17"/>
      <c r="Y20" s="17"/>
      <c r="Z20" s="16"/>
      <c r="AA20" s="16"/>
      <c r="AB20" s="16"/>
    </row>
    <row r="21" spans="1:29" s="20" customFormat="1" x14ac:dyDescent="0.25">
      <c r="A21" s="15"/>
      <c r="B21" s="15"/>
      <c r="C21" s="15"/>
      <c r="D21" s="15"/>
      <c r="E21" s="16"/>
      <c r="F21" s="16"/>
      <c r="G21" s="15"/>
      <c r="H21" s="15"/>
      <c r="I21" s="15"/>
      <c r="J21" s="17"/>
      <c r="K21" s="7"/>
      <c r="L21" s="15"/>
      <c r="M21" s="15"/>
      <c r="N21" s="15"/>
      <c r="O21" s="15"/>
      <c r="P21" s="17"/>
      <c r="Q21" s="17"/>
      <c r="R21" s="15"/>
      <c r="S21" s="15"/>
      <c r="T21" s="15"/>
      <c r="U21" s="15"/>
      <c r="V21" s="17"/>
      <c r="W21" s="17"/>
      <c r="X21" s="17"/>
      <c r="Y21" s="17"/>
      <c r="Z21" s="16"/>
      <c r="AA21" s="16"/>
      <c r="AB21" s="16"/>
    </row>
    <row r="22" spans="1:29" s="20" customFormat="1" x14ac:dyDescent="0.25">
      <c r="A22" s="15"/>
      <c r="B22" s="15"/>
      <c r="C22" s="15"/>
      <c r="D22" s="15"/>
      <c r="E22" s="16"/>
      <c r="F22" s="16"/>
      <c r="G22" s="15"/>
      <c r="H22" s="15"/>
      <c r="I22" s="15"/>
      <c r="J22" s="17"/>
      <c r="K22" s="7"/>
      <c r="L22" s="15"/>
      <c r="M22" s="15"/>
      <c r="N22" s="15"/>
      <c r="O22" s="15"/>
      <c r="P22" s="17"/>
      <c r="Q22" s="17"/>
      <c r="R22" s="15"/>
      <c r="S22" s="15"/>
      <c r="T22" s="15"/>
      <c r="U22" s="15"/>
      <c r="V22" s="17"/>
      <c r="W22" s="17"/>
      <c r="X22" s="17"/>
      <c r="Y22" s="17"/>
      <c r="Z22" s="16"/>
      <c r="AA22" s="16"/>
      <c r="AB22" s="16"/>
    </row>
    <row r="23" spans="1:29" s="20" customFormat="1" x14ac:dyDescent="0.25">
      <c r="A23" s="15"/>
      <c r="B23" s="15"/>
      <c r="C23" s="15"/>
      <c r="D23" s="15"/>
      <c r="E23" s="16"/>
      <c r="F23" s="16"/>
      <c r="G23" s="15"/>
      <c r="H23" s="15"/>
      <c r="I23" s="15"/>
      <c r="J23" s="17"/>
      <c r="K23" s="17"/>
      <c r="L23" s="15"/>
      <c r="M23" s="15"/>
      <c r="N23" s="15"/>
      <c r="O23" s="15"/>
      <c r="P23" s="17"/>
      <c r="Q23" s="17"/>
      <c r="R23" s="15"/>
      <c r="S23" s="15"/>
      <c r="T23" s="15"/>
      <c r="U23" s="15"/>
      <c r="V23" s="17"/>
      <c r="W23" s="17"/>
      <c r="X23" s="17"/>
      <c r="Y23" s="17"/>
      <c r="Z23" s="16"/>
      <c r="AA23" s="16"/>
      <c r="AB23" s="16"/>
    </row>
    <row r="24" spans="1:29" s="20" customFormat="1" x14ac:dyDescent="0.25">
      <c r="A24" s="15"/>
      <c r="B24" s="15"/>
      <c r="C24" s="15"/>
      <c r="D24" s="15"/>
      <c r="E24" s="16"/>
      <c r="F24" s="16"/>
      <c r="G24" s="15"/>
      <c r="H24" s="15"/>
      <c r="I24" s="15"/>
      <c r="J24" s="17"/>
      <c r="K24" s="17"/>
      <c r="L24" s="15"/>
      <c r="M24" s="15"/>
      <c r="N24" s="15"/>
      <c r="O24" s="15"/>
      <c r="P24" s="17"/>
      <c r="Q24" s="17"/>
      <c r="R24" s="15"/>
      <c r="S24" s="15"/>
      <c r="T24" s="15"/>
      <c r="U24" s="15"/>
      <c r="V24" s="17"/>
      <c r="W24" s="17"/>
      <c r="X24" s="17"/>
      <c r="Y24" s="17"/>
      <c r="Z24" s="16"/>
      <c r="AA24" s="16"/>
      <c r="AB24" s="16"/>
    </row>
    <row r="25" spans="1:29" s="20" customFormat="1" x14ac:dyDescent="0.25">
      <c r="A25" s="15"/>
      <c r="B25" s="15"/>
      <c r="C25" s="15"/>
      <c r="D25" s="15"/>
      <c r="E25" s="16"/>
      <c r="F25" s="16"/>
      <c r="G25" s="15"/>
      <c r="H25" s="15"/>
      <c r="I25" s="15"/>
      <c r="J25" s="17"/>
      <c r="K25" s="17"/>
      <c r="L25" s="15"/>
      <c r="M25" s="15"/>
      <c r="N25" s="15"/>
      <c r="O25" s="15"/>
      <c r="P25" s="17"/>
      <c r="Q25" s="17"/>
      <c r="R25" s="15"/>
      <c r="S25" s="15"/>
      <c r="T25" s="15"/>
      <c r="U25" s="15"/>
      <c r="V25" s="17"/>
      <c r="W25" s="17"/>
      <c r="X25" s="17"/>
      <c r="Y25" s="17"/>
      <c r="Z25" s="16"/>
      <c r="AA25" s="16"/>
      <c r="AB25" s="16"/>
    </row>
    <row r="26" spans="1:29" s="20" customFormat="1" x14ac:dyDescent="0.25">
      <c r="A26" s="15"/>
      <c r="B26" s="15"/>
      <c r="C26" s="15"/>
      <c r="D26" s="15"/>
      <c r="E26" s="16"/>
      <c r="F26" s="16"/>
      <c r="G26" s="15"/>
      <c r="H26" s="15"/>
      <c r="I26" s="15"/>
      <c r="J26" s="17"/>
      <c r="K26" s="17"/>
      <c r="L26" s="15"/>
      <c r="M26" s="15"/>
      <c r="N26" s="15"/>
      <c r="O26" s="15"/>
      <c r="P26" s="17"/>
      <c r="Q26" s="17"/>
      <c r="R26" s="15"/>
      <c r="S26" s="15"/>
      <c r="T26" s="15"/>
      <c r="U26" s="15"/>
      <c r="V26" s="17"/>
      <c r="W26" s="17"/>
      <c r="X26" s="17"/>
      <c r="Y26" s="17"/>
      <c r="Z26" s="16"/>
      <c r="AA26" s="16"/>
      <c r="AB26" s="16"/>
    </row>
    <row r="27" spans="1:29" s="20" customFormat="1" x14ac:dyDescent="0.25">
      <c r="A27" s="15"/>
      <c r="B27" s="15"/>
      <c r="C27" s="15"/>
      <c r="D27" s="15"/>
      <c r="E27" s="16"/>
      <c r="F27" s="16"/>
      <c r="G27" s="15"/>
      <c r="H27" s="16"/>
      <c r="I27" s="15"/>
      <c r="J27" s="17"/>
      <c r="K27" s="17"/>
      <c r="L27" s="15"/>
      <c r="M27" s="15"/>
      <c r="N27" s="15"/>
      <c r="O27" s="15"/>
      <c r="P27" s="17"/>
      <c r="Q27" s="17"/>
      <c r="R27" s="15"/>
      <c r="S27" s="15"/>
      <c r="T27" s="15"/>
      <c r="U27" s="15"/>
      <c r="V27" s="17"/>
      <c r="W27" s="17"/>
      <c r="X27" s="17"/>
      <c r="Y27" s="17"/>
      <c r="Z27" s="16"/>
      <c r="AA27" s="16"/>
      <c r="AB27" s="16"/>
    </row>
    <row r="28" spans="1:29" s="20" customFormat="1" x14ac:dyDescent="0.25">
      <c r="A28" s="15"/>
      <c r="B28" s="15"/>
      <c r="C28" s="15"/>
      <c r="D28" s="15"/>
      <c r="E28" s="16"/>
      <c r="F28" s="16"/>
      <c r="G28" s="15"/>
      <c r="H28" s="15"/>
      <c r="I28" s="15"/>
      <c r="J28" s="16"/>
      <c r="K28" s="17"/>
      <c r="L28" s="15"/>
      <c r="M28" s="15"/>
      <c r="N28" s="15"/>
      <c r="O28" s="15"/>
      <c r="P28" s="17"/>
      <c r="Q28" s="17"/>
      <c r="R28" s="15"/>
      <c r="S28" s="15"/>
      <c r="T28" s="15"/>
      <c r="U28" s="15"/>
      <c r="V28" s="17"/>
      <c r="W28" s="17"/>
      <c r="X28" s="17"/>
      <c r="Y28" s="17"/>
      <c r="Z28" s="16"/>
      <c r="AA28" s="16"/>
      <c r="AB28" s="16"/>
    </row>
    <row r="29" spans="1:29" s="20" customFormat="1" x14ac:dyDescent="0.25">
      <c r="A29" s="15"/>
      <c r="B29" s="15"/>
      <c r="C29" s="15"/>
      <c r="D29" s="15"/>
      <c r="E29" s="16"/>
      <c r="F29" s="16"/>
      <c r="G29" s="15"/>
      <c r="H29" s="15"/>
      <c r="I29" s="15"/>
      <c r="J29" s="17"/>
      <c r="K29" s="17"/>
      <c r="L29" s="15"/>
      <c r="M29" s="15"/>
      <c r="N29" s="15"/>
      <c r="O29" s="15"/>
      <c r="P29" s="17"/>
      <c r="Q29" s="17"/>
      <c r="R29" s="15"/>
      <c r="S29" s="15"/>
      <c r="T29" s="15"/>
      <c r="U29" s="15"/>
      <c r="V29" s="17"/>
      <c r="W29" s="17"/>
      <c r="X29" s="17"/>
      <c r="Y29" s="17"/>
      <c r="Z29" s="16"/>
      <c r="AA29" s="16"/>
      <c r="AB29" s="16"/>
    </row>
    <row r="30" spans="1:29" s="20" customFormat="1" x14ac:dyDescent="0.25">
      <c r="A30" s="15"/>
      <c r="B30" s="15"/>
      <c r="C30" s="15"/>
      <c r="D30" s="15"/>
      <c r="E30" s="16"/>
      <c r="F30" s="16"/>
      <c r="G30" s="15"/>
      <c r="H30" s="15"/>
      <c r="I30" s="15"/>
      <c r="J30" s="17"/>
      <c r="K30" s="17"/>
      <c r="L30" s="15"/>
      <c r="M30" s="15"/>
      <c r="N30" s="15"/>
      <c r="O30" s="15"/>
      <c r="P30" s="17"/>
      <c r="Q30" s="17"/>
      <c r="R30" s="15"/>
      <c r="S30" s="15"/>
      <c r="T30" s="15"/>
      <c r="U30" s="15"/>
      <c r="V30" s="17"/>
      <c r="W30" s="17"/>
      <c r="X30" s="17"/>
      <c r="Y30" s="17"/>
      <c r="Z30" s="16"/>
      <c r="AA30" s="16"/>
      <c r="AB30" s="16"/>
    </row>
    <row r="31" spans="1:29" s="20" customFormat="1" x14ac:dyDescent="0.25">
      <c r="A31" s="15"/>
      <c r="B31" s="15"/>
      <c r="C31" s="15"/>
      <c r="D31" s="15"/>
      <c r="E31" s="16"/>
      <c r="F31" s="16"/>
      <c r="G31" s="15"/>
      <c r="H31" s="15"/>
      <c r="I31" s="15"/>
      <c r="J31" s="17"/>
      <c r="K31" s="17"/>
      <c r="L31" s="15"/>
      <c r="M31" s="15"/>
      <c r="N31" s="15"/>
      <c r="O31" s="15"/>
      <c r="P31" s="17"/>
      <c r="Q31" s="17"/>
      <c r="R31" s="15"/>
      <c r="S31" s="15"/>
      <c r="T31" s="15"/>
      <c r="U31" s="15"/>
      <c r="V31" s="17"/>
      <c r="W31" s="17"/>
      <c r="X31" s="17"/>
      <c r="Y31" s="17"/>
      <c r="Z31" s="16"/>
      <c r="AA31" s="16"/>
      <c r="AB31" s="16"/>
    </row>
    <row r="32" spans="1:29" s="20" customFormat="1" x14ac:dyDescent="0.25">
      <c r="A32" s="15"/>
      <c r="B32" s="15"/>
      <c r="C32" s="15"/>
      <c r="D32" s="15"/>
      <c r="E32" s="16"/>
      <c r="F32" s="16"/>
      <c r="G32" s="15"/>
      <c r="H32" s="15"/>
      <c r="I32" s="15"/>
      <c r="J32" s="17"/>
      <c r="K32" s="17"/>
      <c r="L32" s="15"/>
      <c r="M32" s="15"/>
      <c r="N32" s="15"/>
      <c r="O32" s="15"/>
      <c r="P32" s="17"/>
      <c r="Q32" s="17"/>
      <c r="R32" s="15"/>
      <c r="S32" s="15"/>
      <c r="T32" s="15"/>
      <c r="U32" s="15"/>
      <c r="V32" s="17"/>
      <c r="W32" s="17"/>
      <c r="X32" s="17"/>
      <c r="Y32" s="17"/>
      <c r="Z32" s="16"/>
      <c r="AA32" s="16"/>
      <c r="AB32" s="16"/>
    </row>
    <row r="33" spans="1:28" s="20" customFormat="1" x14ac:dyDescent="0.25">
      <c r="A33" s="15"/>
      <c r="B33" s="15"/>
      <c r="C33" s="15"/>
      <c r="D33" s="15"/>
      <c r="E33" s="16"/>
      <c r="F33" s="16"/>
      <c r="G33" s="15"/>
      <c r="H33" s="15"/>
      <c r="I33" s="15"/>
      <c r="J33" s="17"/>
      <c r="K33" s="17"/>
      <c r="L33" s="15"/>
      <c r="M33" s="15"/>
      <c r="N33" s="15"/>
      <c r="O33" s="15"/>
      <c r="P33" s="17"/>
      <c r="Q33" s="17"/>
      <c r="R33" s="15"/>
      <c r="S33" s="15"/>
      <c r="T33" s="15"/>
      <c r="U33" s="15"/>
      <c r="V33" s="17"/>
      <c r="W33" s="17"/>
      <c r="X33" s="17"/>
      <c r="Y33" s="17"/>
      <c r="Z33" s="16"/>
      <c r="AA33" s="16"/>
      <c r="AB33" s="16"/>
    </row>
    <row r="34" spans="1:28" s="20" customFormat="1" x14ac:dyDescent="0.25">
      <c r="A34" s="15"/>
      <c r="B34" s="15"/>
      <c r="C34" s="15"/>
      <c r="D34" s="15"/>
      <c r="E34" s="16"/>
      <c r="F34" s="16"/>
      <c r="G34" s="15"/>
      <c r="H34" s="15"/>
      <c r="I34" s="15"/>
      <c r="J34" s="17"/>
      <c r="K34" s="17"/>
      <c r="L34" s="15"/>
      <c r="M34" s="15"/>
      <c r="N34" s="15"/>
      <c r="O34" s="15"/>
      <c r="P34" s="17"/>
      <c r="Q34" s="17"/>
      <c r="R34" s="15"/>
      <c r="S34" s="15"/>
      <c r="T34" s="15"/>
      <c r="U34" s="15"/>
      <c r="V34" s="17"/>
      <c r="W34" s="17"/>
      <c r="X34" s="17"/>
      <c r="Y34" s="17"/>
      <c r="Z34" s="16"/>
      <c r="AA34" s="16"/>
      <c r="AB34" s="16"/>
    </row>
    <row r="35" spans="1:28" s="20" customFormat="1" x14ac:dyDescent="0.25">
      <c r="A35" s="15"/>
      <c r="B35" s="15"/>
      <c r="C35" s="15"/>
      <c r="D35" s="15"/>
      <c r="E35" s="16"/>
      <c r="F35" s="16"/>
      <c r="G35" s="15"/>
      <c r="H35" s="15"/>
      <c r="I35" s="15"/>
      <c r="J35" s="17"/>
      <c r="K35" s="17"/>
      <c r="L35" s="15"/>
      <c r="M35" s="15"/>
      <c r="N35" s="15"/>
      <c r="O35" s="15"/>
      <c r="P35" s="17"/>
      <c r="Q35" s="17"/>
      <c r="R35" s="15"/>
      <c r="S35" s="15"/>
      <c r="T35" s="15"/>
      <c r="U35" s="15"/>
      <c r="V35" s="17"/>
      <c r="W35" s="17"/>
      <c r="X35" s="17"/>
      <c r="Y35" s="17"/>
      <c r="Z35" s="16"/>
      <c r="AA35" s="16"/>
      <c r="AB35" s="16"/>
    </row>
    <row r="36" spans="1:28" s="20" customFormat="1" x14ac:dyDescent="0.25">
      <c r="A36" s="15"/>
      <c r="B36" s="15"/>
      <c r="C36" s="15"/>
      <c r="D36" s="15"/>
      <c r="E36" s="16"/>
      <c r="F36" s="16"/>
      <c r="G36" s="15"/>
      <c r="H36" s="15"/>
      <c r="I36" s="15"/>
      <c r="J36" s="17"/>
      <c r="K36" s="17"/>
      <c r="L36" s="15"/>
      <c r="M36" s="15"/>
      <c r="N36" s="15"/>
      <c r="O36" s="15"/>
      <c r="P36" s="17"/>
      <c r="Q36" s="17"/>
      <c r="R36" s="15"/>
      <c r="S36" s="15"/>
      <c r="T36" s="15"/>
      <c r="U36" s="15"/>
      <c r="V36" s="17"/>
      <c r="W36" s="17"/>
      <c r="X36" s="17"/>
      <c r="Y36" s="17"/>
      <c r="Z36" s="16"/>
      <c r="AA36" s="16"/>
      <c r="AB36" s="16"/>
    </row>
    <row r="37" spans="1:28" s="20" customFormat="1" x14ac:dyDescent="0.25">
      <c r="A37" s="15"/>
      <c r="B37" s="15"/>
      <c r="C37" s="15"/>
      <c r="D37" s="15"/>
      <c r="E37" s="16"/>
      <c r="F37" s="16"/>
      <c r="G37" s="15"/>
      <c r="H37" s="15"/>
      <c r="I37" s="15"/>
      <c r="J37" s="17"/>
      <c r="K37" s="17"/>
      <c r="L37" s="15"/>
      <c r="M37" s="15"/>
      <c r="N37" s="15"/>
      <c r="O37" s="15"/>
      <c r="P37" s="17"/>
      <c r="Q37" s="17"/>
      <c r="R37" s="15"/>
      <c r="S37" s="15"/>
      <c r="T37" s="15"/>
      <c r="U37" s="15"/>
      <c r="V37" s="17"/>
      <c r="W37" s="17"/>
      <c r="X37" s="17"/>
      <c r="Y37" s="17"/>
      <c r="Z37" s="16"/>
      <c r="AA37" s="16"/>
      <c r="AB37" s="16"/>
    </row>
    <row r="38" spans="1:28" s="20" customFormat="1" x14ac:dyDescent="0.25">
      <c r="A38" s="15"/>
      <c r="B38" s="15"/>
      <c r="C38" s="15"/>
      <c r="D38" s="15"/>
      <c r="E38" s="16"/>
      <c r="F38" s="16"/>
      <c r="G38" s="15"/>
      <c r="H38" s="15"/>
      <c r="I38" s="15"/>
      <c r="J38" s="17"/>
      <c r="K38" s="17"/>
      <c r="L38" s="15"/>
      <c r="M38" s="15"/>
      <c r="N38" s="15"/>
      <c r="O38" s="15"/>
      <c r="P38" s="17"/>
      <c r="Q38" s="17"/>
      <c r="R38" s="15"/>
      <c r="S38" s="15"/>
      <c r="T38" s="15"/>
      <c r="U38" s="15"/>
      <c r="V38" s="17"/>
      <c r="W38" s="17"/>
      <c r="X38" s="17"/>
      <c r="Y38" s="17"/>
      <c r="Z38" s="16"/>
      <c r="AA38" s="16"/>
      <c r="AB38" s="16"/>
    </row>
    <row r="39" spans="1:28" s="20" customFormat="1" x14ac:dyDescent="0.25">
      <c r="A39" s="15"/>
      <c r="B39" s="15"/>
      <c r="C39" s="15"/>
      <c r="D39" s="15"/>
      <c r="E39" s="16"/>
      <c r="F39" s="16"/>
      <c r="G39" s="15"/>
      <c r="H39" s="15"/>
      <c r="I39" s="15"/>
      <c r="J39" s="17"/>
      <c r="K39" s="17"/>
      <c r="L39" s="15"/>
      <c r="M39" s="15"/>
      <c r="N39" s="15"/>
      <c r="O39" s="15"/>
      <c r="P39" s="17"/>
      <c r="Q39" s="17"/>
      <c r="R39" s="15"/>
      <c r="S39" s="15"/>
      <c r="T39" s="15"/>
      <c r="U39" s="15"/>
      <c r="V39" s="17"/>
      <c r="W39" s="17"/>
      <c r="X39" s="17"/>
      <c r="Y39" s="17"/>
      <c r="Z39" s="16"/>
      <c r="AA39" s="16"/>
      <c r="AB39" s="16"/>
    </row>
    <row r="40" spans="1:28" s="20" customFormat="1" x14ac:dyDescent="0.25">
      <c r="A40" s="15"/>
      <c r="B40" s="15"/>
      <c r="C40" s="15"/>
      <c r="D40" s="15"/>
      <c r="E40" s="16"/>
      <c r="F40" s="16"/>
      <c r="G40" s="15"/>
      <c r="H40" s="15"/>
      <c r="I40" s="15"/>
      <c r="J40" s="17"/>
      <c r="K40" s="17"/>
      <c r="L40" s="15"/>
      <c r="M40" s="15"/>
      <c r="N40" s="15"/>
      <c r="O40" s="15"/>
      <c r="P40" s="17"/>
      <c r="Q40" s="17"/>
      <c r="R40" s="15"/>
      <c r="S40" s="15"/>
      <c r="T40" s="15"/>
      <c r="U40" s="15"/>
      <c r="V40" s="17"/>
      <c r="W40" s="17"/>
      <c r="X40" s="17"/>
      <c r="Y40" s="17"/>
      <c r="Z40" s="16"/>
      <c r="AA40" s="16"/>
      <c r="AB40" s="16"/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/>
      <c r="I41" s="15"/>
      <c r="J41" s="17"/>
      <c r="K41" s="17"/>
      <c r="L41" s="15"/>
      <c r="M41" s="15"/>
      <c r="N41" s="15"/>
      <c r="O41" s="15"/>
      <c r="P41" s="17"/>
      <c r="Q41" s="17"/>
      <c r="R41" s="15"/>
      <c r="S41" s="15"/>
      <c r="T41" s="15"/>
      <c r="U41" s="15"/>
      <c r="V41" s="17"/>
      <c r="W41" s="17"/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/>
      <c r="I42" s="15"/>
      <c r="J42" s="17"/>
      <c r="K42" s="17"/>
      <c r="L42" s="15"/>
      <c r="M42" s="15"/>
      <c r="N42" s="15"/>
      <c r="O42" s="15"/>
      <c r="P42" s="17"/>
      <c r="Q42" s="17"/>
      <c r="R42" s="15"/>
      <c r="S42" s="15"/>
      <c r="T42" s="15"/>
      <c r="U42" s="15"/>
      <c r="V42" s="17"/>
      <c r="W42" s="17"/>
      <c r="X42" s="17"/>
      <c r="Y42" s="17"/>
      <c r="Z42" s="16"/>
      <c r="AA42" s="16"/>
      <c r="AB42" s="16"/>
    </row>
    <row r="43" spans="1:28" s="20" customFormat="1" x14ac:dyDescent="0.25">
      <c r="A43" s="15"/>
      <c r="B43" s="15"/>
      <c r="C43" s="15"/>
      <c r="D43" s="15"/>
      <c r="E43" s="16"/>
      <c r="F43" s="16"/>
      <c r="G43" s="15"/>
      <c r="H43" s="15"/>
      <c r="I43" s="15"/>
      <c r="J43" s="17"/>
      <c r="K43" s="17"/>
      <c r="L43" s="15"/>
      <c r="M43" s="15"/>
      <c r="N43" s="15"/>
      <c r="O43" s="15"/>
      <c r="P43" s="17"/>
      <c r="Q43" s="17"/>
      <c r="R43" s="15"/>
      <c r="S43" s="15"/>
      <c r="T43" s="15"/>
      <c r="U43" s="15"/>
      <c r="V43" s="17"/>
      <c r="W43" s="17"/>
      <c r="X43" s="17"/>
      <c r="Y43" s="17"/>
      <c r="Z43" s="16"/>
      <c r="AA43" s="16"/>
      <c r="AB43" s="16"/>
    </row>
    <row r="44" spans="1:28" s="20" customFormat="1" x14ac:dyDescent="0.25">
      <c r="A44" s="15"/>
      <c r="B44" s="15"/>
      <c r="C44" s="15"/>
      <c r="D44" s="15"/>
      <c r="E44" s="16"/>
      <c r="F44" s="16"/>
      <c r="G44" s="15"/>
      <c r="H44" s="15"/>
      <c r="I44" s="15"/>
      <c r="J44" s="17"/>
      <c r="K44" s="17"/>
      <c r="L44" s="15"/>
      <c r="M44" s="15"/>
      <c r="N44" s="15"/>
      <c r="O44" s="15"/>
      <c r="P44" s="17"/>
      <c r="Q44" s="17"/>
      <c r="R44" s="15"/>
      <c r="S44" s="15"/>
      <c r="T44" s="15"/>
      <c r="U44" s="15"/>
      <c r="V44" s="17"/>
      <c r="W44" s="17"/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/>
      <c r="I45" s="15"/>
      <c r="J45" s="17"/>
      <c r="K45" s="17"/>
      <c r="L45" s="15"/>
      <c r="M45" s="15"/>
      <c r="N45" s="15"/>
      <c r="O45" s="15"/>
      <c r="P45" s="17"/>
      <c r="Q45" s="17"/>
      <c r="R45" s="15"/>
      <c r="S45" s="15"/>
      <c r="T45" s="15"/>
      <c r="U45" s="15"/>
      <c r="V45" s="17"/>
      <c r="W45" s="17"/>
      <c r="X45" s="17"/>
      <c r="Y45" s="17"/>
      <c r="Z45" s="16"/>
      <c r="AA45" s="16"/>
      <c r="AB45" s="16"/>
    </row>
    <row r="46" spans="1:28" s="20" customFormat="1" x14ac:dyDescent="0.25">
      <c r="A46" s="15"/>
      <c r="B46" s="15"/>
      <c r="C46" s="15"/>
      <c r="D46" s="15"/>
      <c r="E46" s="16"/>
      <c r="F46" s="16"/>
      <c r="G46" s="15"/>
      <c r="H46" s="15"/>
      <c r="I46" s="15"/>
      <c r="J46" s="17"/>
      <c r="K46" s="17"/>
      <c r="L46" s="15"/>
      <c r="M46" s="15"/>
      <c r="N46" s="15"/>
      <c r="O46" s="15"/>
      <c r="P46" s="17"/>
      <c r="Q46" s="17"/>
      <c r="R46" s="15"/>
      <c r="S46" s="15"/>
      <c r="T46" s="15"/>
      <c r="U46" s="15"/>
      <c r="V46" s="17"/>
      <c r="W46" s="17"/>
      <c r="X46" s="17"/>
      <c r="Y46" s="17"/>
      <c r="Z46" s="16"/>
      <c r="AA46" s="16"/>
      <c r="AB46" s="16"/>
    </row>
    <row r="47" spans="1:28" s="20" customFormat="1" x14ac:dyDescent="0.25">
      <c r="A47" s="15"/>
      <c r="B47" s="15"/>
      <c r="C47" s="15"/>
      <c r="D47" s="15"/>
      <c r="E47" s="16"/>
      <c r="F47" s="16"/>
      <c r="G47" s="15"/>
      <c r="H47" s="15"/>
      <c r="I47" s="15"/>
      <c r="J47" s="17"/>
      <c r="K47" s="17"/>
      <c r="L47" s="15"/>
      <c r="M47" s="15"/>
      <c r="N47" s="15"/>
      <c r="O47" s="15"/>
      <c r="P47" s="17"/>
      <c r="Q47" s="17"/>
      <c r="R47" s="15"/>
      <c r="S47" s="15"/>
      <c r="T47" s="15"/>
      <c r="U47" s="15"/>
      <c r="V47" s="17"/>
      <c r="W47" s="17"/>
      <c r="X47" s="17"/>
      <c r="Y47" s="17"/>
      <c r="Z47" s="16"/>
      <c r="AA47" s="16"/>
      <c r="AB47" s="16"/>
    </row>
    <row r="48" spans="1:28" s="20" customFormat="1" x14ac:dyDescent="0.25">
      <c r="A48" s="15"/>
      <c r="B48" s="15"/>
      <c r="C48" s="15"/>
      <c r="D48" s="15"/>
      <c r="E48" s="16"/>
      <c r="F48" s="16"/>
      <c r="G48" s="15"/>
      <c r="H48" s="15"/>
      <c r="I48" s="15"/>
      <c r="J48" s="17"/>
      <c r="K48" s="17"/>
      <c r="L48" s="15"/>
      <c r="M48" s="15"/>
      <c r="N48" s="15"/>
      <c r="O48" s="15"/>
      <c r="P48" s="17"/>
      <c r="Q48" s="17"/>
      <c r="R48" s="15"/>
      <c r="S48" s="15"/>
      <c r="T48" s="15"/>
      <c r="U48" s="15"/>
      <c r="V48" s="17"/>
      <c r="W48" s="17"/>
      <c r="X48" s="17"/>
      <c r="Y48" s="17"/>
      <c r="Z48" s="16"/>
      <c r="AA48" s="16"/>
      <c r="AB48" s="16"/>
    </row>
    <row r="49" spans="1:28" s="20" customFormat="1" x14ac:dyDescent="0.25">
      <c r="A49" s="15"/>
      <c r="B49" s="15"/>
      <c r="C49" s="15"/>
      <c r="D49" s="15"/>
      <c r="E49" s="16"/>
      <c r="F49" s="16"/>
      <c r="G49" s="15"/>
      <c r="H49" s="15"/>
      <c r="I49" s="15"/>
      <c r="J49" s="17"/>
      <c r="K49" s="17"/>
      <c r="L49" s="15"/>
      <c r="M49" s="15"/>
      <c r="N49" s="15"/>
      <c r="O49" s="15"/>
      <c r="P49" s="17"/>
      <c r="Q49" s="17"/>
      <c r="R49" s="15"/>
      <c r="S49" s="15"/>
      <c r="T49" s="15"/>
      <c r="U49" s="15"/>
      <c r="V49" s="17"/>
      <c r="W49" s="17"/>
      <c r="X49" s="17"/>
      <c r="Y49" s="17"/>
      <c r="Z49" s="16"/>
      <c r="AA49" s="16"/>
      <c r="AB49" s="16"/>
    </row>
    <row r="50" spans="1:28" s="20" customFormat="1" x14ac:dyDescent="0.25">
      <c r="A50" s="15"/>
      <c r="B50" s="15"/>
      <c r="C50" s="15"/>
      <c r="D50" s="15"/>
      <c r="E50" s="16"/>
      <c r="F50" s="16"/>
      <c r="G50" s="15"/>
      <c r="H50" s="15"/>
      <c r="I50" s="15"/>
      <c r="J50" s="17"/>
      <c r="K50" s="17"/>
      <c r="L50" s="15"/>
      <c r="M50" s="15"/>
      <c r="N50" s="15"/>
      <c r="O50" s="15"/>
      <c r="P50" s="17"/>
      <c r="Q50" s="17"/>
      <c r="R50" s="15"/>
      <c r="S50" s="15"/>
      <c r="T50" s="15"/>
      <c r="U50" s="15"/>
      <c r="V50" s="17"/>
      <c r="W50" s="17"/>
      <c r="X50" s="17"/>
      <c r="Y50" s="17"/>
      <c r="Z50" s="16"/>
      <c r="AA50" s="16"/>
      <c r="AB50" s="16"/>
    </row>
    <row r="51" spans="1:28" s="20" customFormat="1" x14ac:dyDescent="0.25">
      <c r="A51" s="15"/>
      <c r="B51" s="15"/>
      <c r="C51" s="15"/>
      <c r="D51" s="15"/>
      <c r="E51" s="16"/>
      <c r="F51" s="16"/>
      <c r="G51" s="15"/>
      <c r="H51" s="15"/>
      <c r="I51" s="15"/>
      <c r="J51" s="17"/>
      <c r="K51" s="17"/>
      <c r="L51" s="15"/>
      <c r="M51" s="15"/>
      <c r="N51" s="15"/>
      <c r="O51" s="15"/>
      <c r="P51" s="17"/>
      <c r="Q51" s="17"/>
      <c r="R51" s="15"/>
      <c r="S51" s="15"/>
      <c r="T51" s="15"/>
      <c r="U51" s="15"/>
      <c r="V51" s="17"/>
      <c r="W51" s="17"/>
      <c r="X51" s="17"/>
      <c r="Y51" s="17"/>
      <c r="Z51" s="16"/>
      <c r="AA51" s="16"/>
      <c r="AB51" s="16"/>
    </row>
    <row r="52" spans="1:28" s="20" customFormat="1" x14ac:dyDescent="0.25">
      <c r="A52" s="15"/>
      <c r="B52" s="15"/>
      <c r="C52" s="15"/>
      <c r="D52" s="15"/>
      <c r="E52" s="16"/>
      <c r="F52" s="16"/>
      <c r="G52" s="15"/>
      <c r="H52" s="15"/>
      <c r="I52" s="15"/>
      <c r="J52" s="17"/>
      <c r="K52" s="17"/>
      <c r="L52" s="15"/>
      <c r="M52" s="15"/>
      <c r="N52" s="15"/>
      <c r="O52" s="15"/>
      <c r="P52" s="17"/>
      <c r="Q52" s="17"/>
      <c r="R52" s="15"/>
      <c r="S52" s="15"/>
      <c r="T52" s="15"/>
      <c r="U52" s="15"/>
      <c r="V52" s="17"/>
      <c r="W52" s="17"/>
      <c r="X52" s="17"/>
      <c r="Y52" s="17"/>
      <c r="Z52" s="16"/>
      <c r="AA52" s="16"/>
      <c r="AB52" s="16"/>
    </row>
    <row r="53" spans="1:28" s="20" customFormat="1" x14ac:dyDescent="0.25">
      <c r="A53" s="15"/>
      <c r="B53" s="15"/>
      <c r="C53" s="15"/>
      <c r="D53" s="15"/>
      <c r="E53" s="16"/>
      <c r="F53" s="16"/>
      <c r="G53" s="15"/>
      <c r="H53" s="15"/>
      <c r="I53" s="15"/>
      <c r="J53" s="17"/>
      <c r="K53" s="17"/>
      <c r="L53" s="15"/>
      <c r="M53" s="15"/>
      <c r="N53" s="15"/>
      <c r="O53" s="15"/>
      <c r="P53" s="17"/>
      <c r="Q53" s="17"/>
      <c r="R53" s="15"/>
      <c r="S53" s="15"/>
      <c r="T53" s="15"/>
      <c r="U53" s="15"/>
      <c r="V53" s="17"/>
      <c r="W53" s="17"/>
      <c r="X53" s="17"/>
      <c r="Y53" s="17"/>
      <c r="Z53" s="16"/>
      <c r="AA53" s="16"/>
      <c r="AB53" s="16"/>
    </row>
    <row r="54" spans="1:28" s="20" customFormat="1" x14ac:dyDescent="0.25">
      <c r="A54" s="15"/>
      <c r="B54" s="15"/>
      <c r="C54" s="15"/>
      <c r="D54" s="15"/>
      <c r="E54" s="16"/>
      <c r="F54" s="16"/>
      <c r="G54" s="15"/>
      <c r="H54" s="15"/>
      <c r="I54" s="15"/>
      <c r="J54" s="17"/>
      <c r="K54" s="17"/>
      <c r="L54" s="15"/>
      <c r="M54" s="15"/>
      <c r="N54" s="15"/>
      <c r="O54" s="15"/>
      <c r="P54" s="17"/>
      <c r="Q54" s="17"/>
      <c r="R54" s="15"/>
      <c r="S54" s="15"/>
      <c r="T54" s="15"/>
      <c r="U54" s="15"/>
      <c r="V54" s="17"/>
      <c r="W54" s="17"/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/>
      <c r="I55" s="15"/>
      <c r="J55" s="17"/>
      <c r="K55" s="17"/>
      <c r="L55" s="15"/>
      <c r="M55" s="15"/>
      <c r="N55" s="15"/>
      <c r="O55" s="15"/>
      <c r="P55" s="17"/>
      <c r="Q55" s="17"/>
      <c r="R55" s="15"/>
      <c r="S55" s="15"/>
      <c r="T55" s="15"/>
      <c r="U55" s="15"/>
      <c r="V55" s="17"/>
      <c r="W55" s="17"/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/>
      <c r="I56" s="15"/>
      <c r="J56" s="17"/>
      <c r="K56" s="17"/>
      <c r="L56" s="15"/>
      <c r="M56" s="15"/>
      <c r="N56" s="15"/>
      <c r="O56" s="15"/>
      <c r="P56" s="17"/>
      <c r="Q56" s="17"/>
      <c r="R56" s="15"/>
      <c r="S56" s="15"/>
      <c r="T56" s="15"/>
      <c r="U56" s="15"/>
      <c r="V56" s="17"/>
      <c r="W56" s="17"/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/>
      <c r="I57" s="15"/>
      <c r="J57" s="17"/>
      <c r="K57" s="17"/>
      <c r="L57" s="15"/>
      <c r="M57" s="15"/>
      <c r="N57" s="15"/>
      <c r="O57" s="15"/>
      <c r="P57" s="17"/>
      <c r="Q57" s="17"/>
      <c r="R57" s="15"/>
      <c r="S57" s="15"/>
      <c r="T57" s="15"/>
      <c r="U57" s="15"/>
      <c r="V57" s="17"/>
      <c r="W57" s="17"/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/>
      <c r="I58" s="15"/>
      <c r="J58" s="17"/>
      <c r="K58" s="17"/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/>
      <c r="I59" s="15"/>
      <c r="J59" s="17"/>
      <c r="K59" s="17"/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/>
      <c r="J60" s="17"/>
      <c r="K60" s="17"/>
      <c r="L60" s="15"/>
      <c r="M60" s="15"/>
      <c r="N60" s="15"/>
      <c r="O60" s="15"/>
      <c r="P60" s="17"/>
      <c r="Q60" s="17"/>
      <c r="R60" s="15"/>
      <c r="S60" s="15"/>
      <c r="T60" s="15"/>
      <c r="U60" s="15"/>
      <c r="V60" s="17"/>
      <c r="W60" s="17"/>
      <c r="X60" s="17"/>
      <c r="Y60" s="17"/>
      <c r="Z60" s="16"/>
      <c r="AA60" s="16"/>
      <c r="AB60" s="16"/>
    </row>
    <row r="61" spans="1:28" s="20" customFormat="1" x14ac:dyDescent="0.25">
      <c r="A61" s="15"/>
      <c r="B61" s="15"/>
      <c r="C61" s="15"/>
      <c r="D61" s="15"/>
      <c r="E61" s="16"/>
      <c r="F61" s="16"/>
      <c r="G61" s="15"/>
      <c r="H61" s="15"/>
      <c r="I61" s="15"/>
      <c r="J61" s="17"/>
      <c r="K61" s="17"/>
      <c r="L61" s="15"/>
      <c r="M61" s="15"/>
      <c r="N61" s="15"/>
      <c r="O61" s="15"/>
      <c r="P61" s="17"/>
      <c r="Q61" s="17"/>
      <c r="R61" s="15"/>
      <c r="S61" s="15"/>
      <c r="T61" s="15"/>
      <c r="U61" s="15"/>
      <c r="V61" s="17"/>
      <c r="W61" s="17"/>
      <c r="X61" s="17"/>
      <c r="Y61" s="17"/>
      <c r="Z61" s="16"/>
      <c r="AA61" s="16"/>
      <c r="AB61" s="16"/>
    </row>
    <row r="62" spans="1:28" s="20" customFormat="1" x14ac:dyDescent="0.25">
      <c r="A62" s="15"/>
      <c r="B62" s="15"/>
      <c r="C62" s="15"/>
      <c r="D62" s="15"/>
      <c r="E62" s="16"/>
      <c r="F62" s="16"/>
      <c r="G62" s="15"/>
      <c r="H62" s="15"/>
      <c r="I62" s="15"/>
      <c r="J62" s="17"/>
      <c r="K62" s="17"/>
      <c r="L62" s="15"/>
      <c r="M62" s="15"/>
      <c r="N62" s="15"/>
      <c r="O62" s="15"/>
      <c r="P62" s="17"/>
      <c r="Q62" s="17"/>
      <c r="R62" s="15"/>
      <c r="S62" s="15"/>
      <c r="T62" s="15"/>
      <c r="U62" s="15"/>
      <c r="V62" s="17"/>
      <c r="W62" s="17"/>
      <c r="X62" s="17"/>
      <c r="Y62" s="17"/>
      <c r="Z62" s="16"/>
      <c r="AA62" s="16"/>
      <c r="AB62" s="16"/>
    </row>
    <row r="63" spans="1:28" s="20" customFormat="1" x14ac:dyDescent="0.25">
      <c r="A63" s="15"/>
      <c r="B63" s="15"/>
      <c r="C63" s="15"/>
      <c r="D63" s="15"/>
      <c r="E63" s="16"/>
      <c r="F63" s="16"/>
      <c r="G63" s="15"/>
      <c r="H63" s="15"/>
      <c r="I63" s="15"/>
      <c r="J63" s="17"/>
      <c r="K63" s="17"/>
      <c r="L63" s="15"/>
      <c r="M63" s="15"/>
      <c r="N63" s="15"/>
      <c r="O63" s="15"/>
      <c r="P63" s="17"/>
      <c r="Q63" s="17"/>
      <c r="R63" s="15"/>
      <c r="S63" s="15"/>
      <c r="T63" s="15"/>
      <c r="U63" s="15"/>
      <c r="V63" s="17"/>
      <c r="W63" s="17"/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/>
      <c r="I64" s="15"/>
      <c r="J64" s="17"/>
      <c r="K64" s="17"/>
      <c r="L64" s="15"/>
      <c r="M64" s="15"/>
      <c r="N64" s="15"/>
      <c r="O64" s="15"/>
      <c r="P64" s="17"/>
      <c r="Q64" s="17"/>
      <c r="R64" s="15"/>
      <c r="S64" s="15"/>
      <c r="T64" s="15"/>
      <c r="U64" s="15"/>
      <c r="V64" s="17"/>
      <c r="W64" s="17"/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/>
      <c r="I65" s="15"/>
      <c r="J65" s="17"/>
      <c r="K65" s="17"/>
      <c r="L65" s="15"/>
      <c r="M65" s="15"/>
      <c r="N65" s="15"/>
      <c r="O65" s="15"/>
      <c r="P65" s="17"/>
      <c r="Q65" s="17"/>
      <c r="R65" s="15"/>
      <c r="S65" s="15"/>
      <c r="T65" s="15"/>
      <c r="U65" s="15"/>
      <c r="V65" s="17"/>
      <c r="W65" s="17"/>
      <c r="X65" s="17"/>
      <c r="Y65" s="17"/>
      <c r="Z65" s="16"/>
      <c r="AA65" s="16"/>
      <c r="AB65" s="16"/>
    </row>
    <row r="66" spans="1:28" s="20" customFormat="1" x14ac:dyDescent="0.25">
      <c r="A66" s="15"/>
      <c r="B66" s="15"/>
      <c r="C66" s="15"/>
      <c r="D66" s="15"/>
      <c r="E66" s="16"/>
      <c r="F66" s="16"/>
      <c r="G66" s="15"/>
      <c r="H66" s="15"/>
      <c r="I66" s="15"/>
      <c r="J66" s="17"/>
      <c r="K66" s="17"/>
      <c r="L66" s="15"/>
      <c r="M66" s="15"/>
      <c r="N66" s="15"/>
      <c r="O66" s="15"/>
      <c r="P66" s="17"/>
      <c r="Q66" s="17"/>
      <c r="R66" s="15"/>
      <c r="S66" s="15"/>
      <c r="T66" s="15"/>
      <c r="U66" s="15"/>
      <c r="V66" s="17"/>
      <c r="W66" s="17"/>
      <c r="X66" s="17"/>
      <c r="Y66" s="17"/>
      <c r="Z66" s="16"/>
      <c r="AA66" s="16"/>
      <c r="AB66" s="16"/>
    </row>
    <row r="67" spans="1:28" s="20" customFormat="1" x14ac:dyDescent="0.25">
      <c r="A67" s="15"/>
      <c r="B67" s="15"/>
      <c r="C67" s="15"/>
      <c r="D67" s="15"/>
      <c r="E67" s="16"/>
      <c r="F67" s="16"/>
      <c r="G67" s="15"/>
      <c r="H67" s="15"/>
      <c r="I67" s="15"/>
      <c r="J67" s="17"/>
      <c r="K67" s="17"/>
      <c r="L67" s="15"/>
      <c r="M67" s="15"/>
      <c r="N67" s="15"/>
      <c r="O67" s="15"/>
      <c r="P67" s="17"/>
      <c r="Q67" s="17"/>
      <c r="R67" s="15"/>
      <c r="S67" s="15"/>
      <c r="T67" s="15"/>
      <c r="U67" s="15"/>
      <c r="V67" s="17"/>
      <c r="W67" s="17"/>
      <c r="X67" s="17"/>
      <c r="Y67" s="17"/>
      <c r="Z67" s="16"/>
      <c r="AA67" s="16"/>
      <c r="AB67" s="16"/>
    </row>
    <row r="68" spans="1:28" s="20" customFormat="1" x14ac:dyDescent="0.25">
      <c r="A68" s="15"/>
      <c r="B68" s="15"/>
      <c r="C68" s="15"/>
      <c r="D68" s="15"/>
      <c r="E68" s="16"/>
      <c r="F68" s="16"/>
      <c r="G68" s="15"/>
      <c r="H68" s="15"/>
      <c r="I68" s="15"/>
      <c r="J68" s="17"/>
      <c r="K68" s="17"/>
      <c r="L68" s="15"/>
      <c r="M68" s="15"/>
      <c r="N68" s="15"/>
      <c r="O68" s="15"/>
      <c r="P68" s="17"/>
      <c r="Q68" s="17"/>
      <c r="R68" s="15"/>
      <c r="S68" s="15"/>
      <c r="T68" s="15"/>
      <c r="U68" s="15"/>
      <c r="V68" s="17"/>
      <c r="W68" s="17"/>
      <c r="X68" s="17"/>
      <c r="Y68" s="17"/>
      <c r="Z68" s="16"/>
      <c r="AA68" s="16"/>
      <c r="AB68" s="16"/>
    </row>
    <row r="69" spans="1:28" s="20" customFormat="1" x14ac:dyDescent="0.25">
      <c r="A69" s="15"/>
      <c r="B69" s="15"/>
      <c r="C69" s="15"/>
      <c r="D69" s="15"/>
      <c r="E69" s="16"/>
      <c r="F69" s="16"/>
      <c r="G69" s="15"/>
      <c r="H69" s="15"/>
      <c r="I69" s="15"/>
      <c r="J69" s="17"/>
      <c r="K69" s="17"/>
      <c r="L69" s="15"/>
      <c r="M69" s="15"/>
      <c r="N69" s="15"/>
      <c r="O69" s="15"/>
      <c r="P69" s="17"/>
      <c r="Q69" s="17"/>
      <c r="R69" s="15"/>
      <c r="S69" s="15"/>
      <c r="T69" s="15"/>
      <c r="U69" s="15"/>
      <c r="V69" s="17"/>
      <c r="W69" s="17"/>
      <c r="X69" s="17"/>
      <c r="Y69" s="17"/>
      <c r="Z69" s="16"/>
      <c r="AA69" s="16"/>
      <c r="AB69" s="16"/>
    </row>
    <row r="70" spans="1:28" s="20" customFormat="1" x14ac:dyDescent="0.25">
      <c r="A70" s="15"/>
      <c r="B70" s="15"/>
      <c r="C70" s="15"/>
      <c r="D70" s="15"/>
      <c r="E70" s="16"/>
      <c r="F70" s="16"/>
      <c r="G70" s="15"/>
      <c r="H70" s="15"/>
      <c r="I70" s="15"/>
      <c r="J70" s="17"/>
      <c r="K70" s="17"/>
      <c r="L70" s="15"/>
      <c r="M70" s="15"/>
      <c r="N70" s="15"/>
      <c r="O70" s="15"/>
      <c r="P70" s="17"/>
      <c r="Q70" s="17"/>
      <c r="R70" s="15"/>
      <c r="S70" s="15"/>
      <c r="T70" s="15"/>
      <c r="U70" s="15"/>
      <c r="V70" s="17"/>
      <c r="W70" s="17"/>
      <c r="X70" s="17"/>
      <c r="Y70" s="17"/>
      <c r="Z70" s="16"/>
      <c r="AA70" s="16"/>
      <c r="AB70" s="16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17"/>
      <c r="L71" s="3"/>
      <c r="M71" s="3"/>
      <c r="N71" s="3"/>
      <c r="O71" s="3"/>
      <c r="P71" s="7"/>
      <c r="Q71" s="7"/>
      <c r="R71" s="3"/>
      <c r="S71" s="3"/>
      <c r="T71" s="3"/>
      <c r="U71" s="3"/>
      <c r="V71" s="17"/>
      <c r="W71" s="1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1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1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3"/>
      <c r="B141" s="3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3"/>
      <c r="B142" s="3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3"/>
      <c r="B143" s="3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3"/>
      <c r="B144" s="3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3"/>
      <c r="B145" s="3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3"/>
      <c r="B146" s="3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3"/>
      <c r="B147" s="3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3"/>
      <c r="B148" s="3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81591-0BA2-4558-85DB-57CE5A84C708}">
  <dimension ref="A1:AE169"/>
  <sheetViews>
    <sheetView workbookViewId="0">
      <selection activeCell="G25" sqref="G25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31" x14ac:dyDescent="0.25">
      <c r="A1" s="1" t="s">
        <v>1092</v>
      </c>
      <c r="B1" s="1"/>
      <c r="C1" s="1"/>
      <c r="D1" s="56">
        <v>2022</v>
      </c>
      <c r="E1" s="57"/>
      <c r="F1" s="11"/>
      <c r="G1" s="61" t="s">
        <v>14</v>
      </c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7"/>
      <c r="Y1" s="55">
        <v>2023</v>
      </c>
      <c r="Z1" s="55"/>
      <c r="AA1" s="11"/>
      <c r="AB1" s="11"/>
    </row>
    <row r="2" spans="1:31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31" x14ac:dyDescent="0.25">
      <c r="A3" s="3" t="s">
        <v>1093</v>
      </c>
      <c r="B3" s="3" t="s">
        <v>597</v>
      </c>
      <c r="C3" s="3" t="s">
        <v>479</v>
      </c>
      <c r="D3" s="3">
        <v>157</v>
      </c>
      <c r="E3" s="12">
        <v>181000</v>
      </c>
      <c r="F3" s="12"/>
      <c r="G3" s="3">
        <v>153.1404</v>
      </c>
      <c r="H3" s="3" t="s">
        <v>18</v>
      </c>
      <c r="I3" s="3">
        <v>147.5548</v>
      </c>
      <c r="J3" s="7">
        <v>1201</v>
      </c>
      <c r="K3" s="7">
        <f>I3*J3</f>
        <v>177213.31479999999</v>
      </c>
      <c r="L3" s="3"/>
      <c r="M3" s="3"/>
      <c r="N3" s="3"/>
      <c r="O3" s="3"/>
      <c r="P3" s="7"/>
      <c r="Q3" s="7"/>
      <c r="R3" s="3"/>
      <c r="S3" s="3">
        <v>3.8595999999999999</v>
      </c>
      <c r="T3" s="3" t="s">
        <v>18</v>
      </c>
      <c r="U3" s="3">
        <v>3.2378</v>
      </c>
      <c r="V3" s="7">
        <v>96.97</v>
      </c>
      <c r="W3" s="7">
        <f>U3*V3</f>
        <v>313.96946600000001</v>
      </c>
      <c r="X3" s="7"/>
      <c r="Y3" s="7"/>
      <c r="Z3" s="12"/>
      <c r="AA3" s="12"/>
      <c r="AB3" s="12"/>
      <c r="AC3" s="4"/>
    </row>
    <row r="4" spans="1:31" x14ac:dyDescent="0.25">
      <c r="A4" s="3"/>
      <c r="B4" s="3" t="s">
        <v>1094</v>
      </c>
      <c r="C4" s="3"/>
      <c r="D4" s="3"/>
      <c r="E4" s="12"/>
      <c r="F4" s="12"/>
      <c r="G4" s="3"/>
      <c r="H4" s="3" t="s">
        <v>106</v>
      </c>
      <c r="I4" s="3">
        <v>1.7615000000000001</v>
      </c>
      <c r="J4" s="7">
        <v>704</v>
      </c>
      <c r="K4" s="7">
        <f t="shared" ref="K4:K5" si="0">I4*J4</f>
        <v>1240.096</v>
      </c>
      <c r="L4" s="3"/>
      <c r="M4" s="3"/>
      <c r="N4" s="3"/>
      <c r="O4" s="3"/>
      <c r="P4" s="7"/>
      <c r="Q4" s="7"/>
      <c r="R4" s="3"/>
      <c r="S4" s="3"/>
      <c r="T4" s="3" t="s">
        <v>106</v>
      </c>
      <c r="U4" s="14">
        <v>0.62180000000000002</v>
      </c>
      <c r="V4" s="7">
        <v>96.97</v>
      </c>
      <c r="W4" s="7">
        <f>U4*V4</f>
        <v>60.295946000000001</v>
      </c>
      <c r="X4" s="7"/>
      <c r="Y4" s="7"/>
      <c r="Z4" s="12"/>
      <c r="AA4" s="12"/>
      <c r="AB4" s="12"/>
      <c r="AC4" s="4"/>
      <c r="AD4" s="4"/>
      <c r="AE4" s="4"/>
    </row>
    <row r="5" spans="1:31" x14ac:dyDescent="0.25">
      <c r="A5" s="3"/>
      <c r="B5" s="3" t="s">
        <v>1095</v>
      </c>
      <c r="C5" s="3"/>
      <c r="D5" s="3"/>
      <c r="E5" s="12"/>
      <c r="F5" s="12"/>
      <c r="G5" s="3"/>
      <c r="H5" s="3" t="s">
        <v>161</v>
      </c>
      <c r="I5" s="3">
        <v>3.8241000000000001</v>
      </c>
      <c r="J5" s="7">
        <v>1228</v>
      </c>
      <c r="K5" s="7">
        <f t="shared" si="0"/>
        <v>4695.9948000000004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  <c r="AC5" s="4"/>
      <c r="AD5" s="4"/>
      <c r="AE5" s="4"/>
    </row>
    <row r="6" spans="1:31" s="4" customFormat="1" x14ac:dyDescent="0.25">
      <c r="A6" s="3"/>
      <c r="B6" s="3"/>
      <c r="C6" s="3"/>
      <c r="D6" s="3"/>
      <c r="E6" s="12"/>
      <c r="F6" s="12"/>
      <c r="G6" s="3"/>
      <c r="H6" s="3"/>
      <c r="I6" s="3">
        <f>SUM(I3:I5)</f>
        <v>153.1404</v>
      </c>
      <c r="J6" s="7"/>
      <c r="K6" s="7">
        <f>SUM(K3:K5)</f>
        <v>183149.4056</v>
      </c>
      <c r="L6" s="3"/>
      <c r="M6" s="3"/>
      <c r="N6" s="3"/>
      <c r="O6" s="3"/>
      <c r="P6" s="7"/>
      <c r="Q6" s="7"/>
      <c r="R6" s="3"/>
      <c r="S6" s="3"/>
      <c r="T6" s="3"/>
      <c r="U6" s="14">
        <f>U3+U4</f>
        <v>3.8595999999999999</v>
      </c>
      <c r="V6" s="7"/>
      <c r="W6" s="7">
        <f>W3+W4</f>
        <v>374.26541200000003</v>
      </c>
      <c r="X6" s="7"/>
      <c r="Y6" s="7">
        <f>K6+W6</f>
        <v>183523.67101200001</v>
      </c>
      <c r="Z6" s="12">
        <v>183500</v>
      </c>
      <c r="AA6" s="12">
        <v>181000</v>
      </c>
      <c r="AB6" s="12">
        <f>Z6-AA6</f>
        <v>2500</v>
      </c>
    </row>
    <row r="7" spans="1:31" x14ac:dyDescent="0.25">
      <c r="A7" s="29"/>
      <c r="B7" s="29"/>
      <c r="C7" s="29"/>
      <c r="D7" s="29"/>
      <c r="E7" s="33"/>
      <c r="F7" s="33"/>
      <c r="G7" s="29"/>
      <c r="H7" s="29"/>
      <c r="I7" s="29"/>
      <c r="J7" s="19"/>
      <c r="K7" s="19"/>
      <c r="L7" s="29"/>
      <c r="M7" s="29"/>
      <c r="N7" s="29"/>
      <c r="O7" s="29"/>
      <c r="P7" s="19"/>
      <c r="Q7" s="19"/>
      <c r="R7" s="29"/>
      <c r="S7" s="29"/>
      <c r="T7" s="29"/>
      <c r="U7" s="34"/>
      <c r="V7" s="19"/>
      <c r="W7" s="19"/>
      <c r="X7" s="19"/>
      <c r="Y7" s="19"/>
      <c r="Z7" s="33"/>
      <c r="AA7" s="33"/>
      <c r="AB7" s="33"/>
      <c r="AC7" s="4"/>
      <c r="AD7" s="4"/>
      <c r="AE7" s="4"/>
    </row>
    <row r="8" spans="1:31" s="4" customFormat="1" x14ac:dyDescent="0.25">
      <c r="A8" s="3" t="s">
        <v>36</v>
      </c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31" x14ac:dyDescent="0.25">
      <c r="A9" s="3" t="s">
        <v>19</v>
      </c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>
        <v>2500</v>
      </c>
      <c r="AC9" s="4"/>
      <c r="AD9" s="4"/>
      <c r="AE9" s="4"/>
    </row>
    <row r="10" spans="1:31" x14ac:dyDescent="0.25">
      <c r="A10" s="3" t="s">
        <v>1096</v>
      </c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>
        <f>AB9/2</f>
        <v>1250</v>
      </c>
      <c r="AC10" s="4"/>
      <c r="AD10" s="4"/>
      <c r="AE10" s="4"/>
    </row>
    <row r="11" spans="1:31" x14ac:dyDescent="0.25">
      <c r="A11" s="3" t="s">
        <v>21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>
        <v>125</v>
      </c>
      <c r="AC11" s="4"/>
      <c r="AD11" s="4"/>
      <c r="AE11" s="4"/>
    </row>
    <row r="12" spans="1:31" x14ac:dyDescent="0.25">
      <c r="A12" s="3" t="s">
        <v>22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f>AB11*0.23148</f>
        <v>28.934999999999999</v>
      </c>
      <c r="AC12" s="4"/>
      <c r="AD12" s="4"/>
      <c r="AE12" s="4"/>
    </row>
    <row r="13" spans="1:31" x14ac:dyDescent="0.25">
      <c r="A13" s="3"/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  <c r="AD13" s="4"/>
      <c r="AE13" s="4"/>
    </row>
    <row r="14" spans="1:31" x14ac:dyDescent="0.25">
      <c r="A14" s="3"/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  <c r="AD14" s="4"/>
      <c r="AE14" s="4"/>
    </row>
    <row r="15" spans="1:31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14"/>
      <c r="V15" s="7"/>
      <c r="W15" s="7"/>
      <c r="X15" s="7"/>
      <c r="Y15" s="7"/>
      <c r="Z15" s="12"/>
      <c r="AA15" s="12"/>
      <c r="AB15" s="12"/>
      <c r="AC15" s="4"/>
      <c r="AD15" s="4"/>
      <c r="AE15" s="4"/>
    </row>
    <row r="16" spans="1:31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  <c r="AD16" s="4"/>
      <c r="AE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3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3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3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3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3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3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3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FA2F6-8538-4CFD-9AFE-4D9645BF53F1}">
  <dimension ref="A1:AC169"/>
  <sheetViews>
    <sheetView workbookViewId="0">
      <selection activeCell="H26" sqref="H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1097</v>
      </c>
      <c r="B1" s="1"/>
      <c r="C1" s="1"/>
      <c r="D1" s="56">
        <v>2022</v>
      </c>
      <c r="E1" s="57"/>
      <c r="F1" s="11"/>
      <c r="G1" s="61" t="s">
        <v>14</v>
      </c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1098</v>
      </c>
      <c r="B3" s="3" t="s">
        <v>1099</v>
      </c>
      <c r="C3" s="3" t="s">
        <v>479</v>
      </c>
      <c r="D3" s="3">
        <v>4.97</v>
      </c>
      <c r="E3" s="12">
        <v>100</v>
      </c>
      <c r="F3" s="12"/>
      <c r="G3" s="3"/>
      <c r="H3" s="3"/>
      <c r="I3" s="3"/>
      <c r="J3" s="7"/>
      <c r="K3" s="7"/>
      <c r="L3" s="3"/>
      <c r="M3" s="3"/>
      <c r="N3" s="3"/>
      <c r="O3" s="3"/>
      <c r="P3" s="7"/>
      <c r="Q3" s="7"/>
      <c r="R3" s="3"/>
      <c r="S3" s="3">
        <v>4.97</v>
      </c>
      <c r="T3" s="3" t="s">
        <v>161</v>
      </c>
      <c r="U3" s="3">
        <v>4.97</v>
      </c>
      <c r="V3" s="7">
        <v>96.97</v>
      </c>
      <c r="W3" s="7">
        <f>U3*V3</f>
        <v>481.94089999999994</v>
      </c>
      <c r="X3" s="7"/>
      <c r="Y3" s="7">
        <v>481.94</v>
      </c>
      <c r="Z3" s="12">
        <v>500</v>
      </c>
      <c r="AA3" s="12">
        <v>100</v>
      </c>
      <c r="AB3" s="12">
        <f>Z3-AA3</f>
        <v>400</v>
      </c>
      <c r="AC3" s="4"/>
    </row>
    <row r="4" spans="1:29" x14ac:dyDescent="0.25">
      <c r="A4" s="3"/>
      <c r="B4" s="3" t="s">
        <v>1100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/>
      <c r="O4" s="3"/>
      <c r="P4" s="7"/>
      <c r="Q4" s="7"/>
      <c r="R4" s="3"/>
      <c r="S4" s="3"/>
      <c r="T4" s="3"/>
      <c r="U4" s="14"/>
      <c r="V4" s="7"/>
      <c r="W4" s="7"/>
      <c r="X4" s="7"/>
      <c r="Y4" s="7"/>
      <c r="Z4" s="12"/>
      <c r="AA4" s="12"/>
      <c r="AB4" s="12"/>
      <c r="AC4" s="4"/>
    </row>
    <row r="5" spans="1:29" x14ac:dyDescent="0.25">
      <c r="A5" s="3" t="s">
        <v>145</v>
      </c>
      <c r="B5" s="3"/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  <c r="AC5" s="4"/>
    </row>
    <row r="6" spans="1:29" x14ac:dyDescent="0.25">
      <c r="A6" s="29"/>
      <c r="B6" s="29"/>
      <c r="C6" s="29"/>
      <c r="D6" s="29"/>
      <c r="E6" s="33"/>
      <c r="F6" s="33"/>
      <c r="G6" s="29"/>
      <c r="H6" s="29"/>
      <c r="I6" s="29"/>
      <c r="J6" s="19"/>
      <c r="K6" s="19"/>
      <c r="L6" s="29"/>
      <c r="M6" s="29"/>
      <c r="N6" s="29"/>
      <c r="O6" s="29"/>
      <c r="P6" s="19"/>
      <c r="Q6" s="19"/>
      <c r="R6" s="29"/>
      <c r="S6" s="29"/>
      <c r="T6" s="29"/>
      <c r="U6" s="34"/>
      <c r="V6" s="19"/>
      <c r="W6" s="19"/>
      <c r="X6" s="19"/>
      <c r="Y6" s="19"/>
      <c r="Z6" s="33"/>
      <c r="AA6" s="33"/>
      <c r="AB6" s="33"/>
      <c r="AC6" s="4"/>
    </row>
    <row r="7" spans="1:29" x14ac:dyDescent="0.25">
      <c r="A7" s="3" t="s">
        <v>1101</v>
      </c>
      <c r="B7" s="3" t="s">
        <v>1102</v>
      </c>
      <c r="C7" s="3" t="s">
        <v>479</v>
      </c>
      <c r="D7" s="3">
        <v>2.81</v>
      </c>
      <c r="E7" s="12">
        <v>300</v>
      </c>
      <c r="F7" s="12"/>
      <c r="G7" s="3"/>
      <c r="H7" s="3"/>
      <c r="I7" s="3"/>
      <c r="J7" s="7"/>
      <c r="K7" s="7"/>
      <c r="L7" s="3"/>
      <c r="M7" s="3"/>
      <c r="N7" s="3"/>
      <c r="O7" s="3"/>
      <c r="P7" s="7"/>
      <c r="Q7" s="7"/>
      <c r="R7" s="3"/>
      <c r="S7" s="3">
        <v>2.81</v>
      </c>
      <c r="T7" s="3" t="s">
        <v>161</v>
      </c>
      <c r="U7" s="3">
        <v>2.81</v>
      </c>
      <c r="V7" s="7">
        <v>96.97</v>
      </c>
      <c r="W7" s="7">
        <f>U7*V7</f>
        <v>272.48570000000001</v>
      </c>
      <c r="X7" s="7"/>
      <c r="Y7" s="7">
        <v>272.49</v>
      </c>
      <c r="Z7" s="12">
        <v>300</v>
      </c>
      <c r="AA7" s="12">
        <v>300</v>
      </c>
      <c r="AB7" s="12">
        <v>0</v>
      </c>
      <c r="AC7" s="4"/>
    </row>
    <row r="8" spans="1:29" x14ac:dyDescent="0.25">
      <c r="A8" s="3"/>
      <c r="B8" s="3" t="s">
        <v>1100</v>
      </c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  <c r="AC8" s="4"/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  <c r="AC9" s="4"/>
    </row>
    <row r="10" spans="1:29" x14ac:dyDescent="0.25">
      <c r="A10" s="3" t="s">
        <v>1103</v>
      </c>
      <c r="B10" s="3" t="s">
        <v>1104</v>
      </c>
      <c r="C10" s="3" t="s">
        <v>479</v>
      </c>
      <c r="D10" s="3">
        <v>3.28</v>
      </c>
      <c r="E10" s="12">
        <v>300</v>
      </c>
      <c r="F10" s="12"/>
      <c r="G10" s="3">
        <v>0.19220000000000001</v>
      </c>
      <c r="H10" s="3" t="s">
        <v>161</v>
      </c>
      <c r="I10" s="3">
        <v>0.19220000000000001</v>
      </c>
      <c r="J10" s="7">
        <v>1228</v>
      </c>
      <c r="K10" s="7">
        <f>I10*J10</f>
        <v>236.02160000000001</v>
      </c>
      <c r="L10" s="3"/>
      <c r="M10" s="3"/>
      <c r="N10" s="3"/>
      <c r="O10" s="3"/>
      <c r="P10" s="7"/>
      <c r="Q10" s="7"/>
      <c r="R10" s="3"/>
      <c r="S10" s="3">
        <v>3.0878000000000001</v>
      </c>
      <c r="T10" s="3" t="s">
        <v>161</v>
      </c>
      <c r="U10" s="3">
        <v>3.0878000000000001</v>
      </c>
      <c r="V10" s="7">
        <v>96.97</v>
      </c>
      <c r="W10" s="7">
        <f>U10*V10</f>
        <v>299.42396600000001</v>
      </c>
      <c r="X10" s="7"/>
      <c r="Y10" s="7">
        <f>K10+W10</f>
        <v>535.44556599999999</v>
      </c>
      <c r="Z10" s="12">
        <v>500</v>
      </c>
      <c r="AA10" s="12">
        <v>300</v>
      </c>
      <c r="AB10" s="12">
        <f>Z10-AA10</f>
        <v>200</v>
      </c>
      <c r="AC10" s="4"/>
    </row>
    <row r="11" spans="1:29" x14ac:dyDescent="0.25">
      <c r="A11" s="3"/>
      <c r="B11" s="3" t="s">
        <v>1100</v>
      </c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  <c r="AC11" s="4"/>
    </row>
    <row r="12" spans="1:29" x14ac:dyDescent="0.25">
      <c r="A12" s="29"/>
      <c r="B12" s="29"/>
      <c r="C12" s="29"/>
      <c r="D12" s="29"/>
      <c r="E12" s="33"/>
      <c r="F12" s="33"/>
      <c r="G12" s="29"/>
      <c r="H12" s="29"/>
      <c r="I12" s="29"/>
      <c r="J12" s="19"/>
      <c r="K12" s="19"/>
      <c r="L12" s="29"/>
      <c r="M12" s="29"/>
      <c r="N12" s="29"/>
      <c r="O12" s="29"/>
      <c r="P12" s="19"/>
      <c r="Q12" s="19"/>
      <c r="R12" s="29"/>
      <c r="S12" s="29"/>
      <c r="T12" s="29"/>
      <c r="U12" s="29"/>
      <c r="V12" s="19"/>
      <c r="W12" s="19"/>
      <c r="X12" s="19"/>
      <c r="Y12" s="19"/>
      <c r="Z12" s="33"/>
      <c r="AA12" s="33"/>
      <c r="AB12" s="33"/>
      <c r="AC12" s="4"/>
    </row>
    <row r="13" spans="1:29" x14ac:dyDescent="0.25">
      <c r="A13" s="3" t="s">
        <v>36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 t="s">
        <v>19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AB3+AB10</f>
        <v>600</v>
      </c>
      <c r="AC14" s="4"/>
    </row>
    <row r="15" spans="1:29" x14ac:dyDescent="0.25">
      <c r="A15" s="3" t="s">
        <v>20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v>300</v>
      </c>
      <c r="AC15" s="4"/>
    </row>
    <row r="16" spans="1:29" x14ac:dyDescent="0.25">
      <c r="A16" s="3" t="s">
        <v>21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>
        <v>30</v>
      </c>
      <c r="AC16" s="4"/>
    </row>
    <row r="17" spans="1:29" x14ac:dyDescent="0.25">
      <c r="A17" s="3" t="s">
        <v>22</v>
      </c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>
        <f>AB16*0.23148</f>
        <v>6.9443999999999999</v>
      </c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ED058-169F-4DF9-ACCD-311AC059ABB0}">
  <dimension ref="A1:AC169"/>
  <sheetViews>
    <sheetView workbookViewId="0">
      <selection activeCell="J26" sqref="J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1105</v>
      </c>
      <c r="B1" s="1"/>
      <c r="C1" s="1"/>
      <c r="D1" s="56">
        <v>2022</v>
      </c>
      <c r="E1" s="57"/>
      <c r="F1" s="11"/>
      <c r="G1" s="61" t="s">
        <v>14</v>
      </c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1106</v>
      </c>
      <c r="B3" s="3" t="s">
        <v>1107</v>
      </c>
      <c r="C3" s="3" t="s">
        <v>479</v>
      </c>
      <c r="D3" s="3">
        <v>20.43</v>
      </c>
      <c r="E3" s="12">
        <v>400</v>
      </c>
      <c r="F3" s="12"/>
      <c r="G3" s="3"/>
      <c r="H3" s="3"/>
      <c r="I3" s="3"/>
      <c r="J3" s="7"/>
      <c r="K3" s="7"/>
      <c r="L3" s="3"/>
      <c r="M3" s="3">
        <v>20.999400000000001</v>
      </c>
      <c r="N3" s="3" t="s">
        <v>161</v>
      </c>
      <c r="O3" s="3">
        <v>0.32219999999999999</v>
      </c>
      <c r="P3" s="7">
        <v>196</v>
      </c>
      <c r="Q3" s="7">
        <f>O3*P3</f>
        <v>63.151199999999996</v>
      </c>
      <c r="R3" s="3"/>
      <c r="S3" s="3">
        <v>1.4306000000000001</v>
      </c>
      <c r="T3" s="3" t="s">
        <v>161</v>
      </c>
      <c r="U3" s="3">
        <v>0.65549999999999997</v>
      </c>
      <c r="V3" s="7">
        <v>96.97</v>
      </c>
      <c r="W3" s="7">
        <f>U3*V3</f>
        <v>63.563834999999997</v>
      </c>
      <c r="X3" s="7"/>
      <c r="Y3" s="7"/>
      <c r="Z3" s="12"/>
      <c r="AA3" s="12"/>
      <c r="AB3" s="12"/>
      <c r="AC3" s="4"/>
    </row>
    <row r="4" spans="1:29" x14ac:dyDescent="0.25">
      <c r="A4" s="3"/>
      <c r="B4" s="3" t="s">
        <v>1108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 t="s">
        <v>116</v>
      </c>
      <c r="O4" s="3">
        <v>3.8898000000000001</v>
      </c>
      <c r="P4" s="7">
        <v>196</v>
      </c>
      <c r="Q4" s="7">
        <f t="shared" ref="Q4:Q5" si="0">O4*P4</f>
        <v>762.4008</v>
      </c>
      <c r="R4" s="3"/>
      <c r="S4" s="3"/>
      <c r="T4" s="3" t="s">
        <v>166</v>
      </c>
      <c r="U4" s="14">
        <v>0.77510000000000001</v>
      </c>
      <c r="V4" s="7">
        <v>96.97</v>
      </c>
      <c r="W4" s="7">
        <f>U4*V4</f>
        <v>75.161446999999995</v>
      </c>
      <c r="X4" s="7"/>
      <c r="Y4" s="7"/>
      <c r="Z4" s="12"/>
      <c r="AA4" s="12"/>
      <c r="AB4" s="12"/>
      <c r="AC4" s="4"/>
    </row>
    <row r="5" spans="1:29" x14ac:dyDescent="0.25">
      <c r="A5" s="3" t="s">
        <v>35</v>
      </c>
      <c r="B5" s="3"/>
      <c r="C5" s="3"/>
      <c r="D5" s="3"/>
      <c r="E5" s="12"/>
      <c r="F5" s="12"/>
      <c r="G5" s="3"/>
      <c r="H5" s="3"/>
      <c r="I5" s="3"/>
      <c r="J5" s="7"/>
      <c r="K5" s="7"/>
      <c r="L5" s="3"/>
      <c r="M5" s="3"/>
      <c r="N5" s="3" t="s">
        <v>166</v>
      </c>
      <c r="O5" s="3">
        <v>16.787400000000002</v>
      </c>
      <c r="P5" s="7">
        <v>196</v>
      </c>
      <c r="Q5" s="7">
        <f t="shared" si="0"/>
        <v>3290.3304000000003</v>
      </c>
      <c r="R5" s="3"/>
      <c r="S5" s="3"/>
      <c r="T5" s="3"/>
      <c r="U5" s="14"/>
      <c r="V5" s="7"/>
      <c r="W5" s="7"/>
      <c r="X5" s="7"/>
      <c r="Y5" s="7"/>
      <c r="Z5" s="12"/>
      <c r="AA5" s="12"/>
      <c r="AB5" s="12"/>
      <c r="AC5" s="4"/>
    </row>
    <row r="6" spans="1:29" x14ac:dyDescent="0.25">
      <c r="A6" s="3" t="s">
        <v>1109</v>
      </c>
      <c r="B6" s="3"/>
      <c r="C6" s="3"/>
      <c r="D6" s="3"/>
      <c r="E6" s="12"/>
      <c r="F6" s="12"/>
      <c r="G6" s="3"/>
      <c r="H6" s="3"/>
      <c r="I6" s="3"/>
      <c r="J6" s="7"/>
      <c r="K6" s="7"/>
      <c r="L6" s="3"/>
      <c r="M6" s="3"/>
      <c r="N6" s="3"/>
      <c r="O6" s="3">
        <f>SUM(O3:O5)</f>
        <v>20.999400000000001</v>
      </c>
      <c r="P6" s="7"/>
      <c r="Q6" s="7">
        <f>SUM(Q3:Q5)</f>
        <v>4115.8824000000004</v>
      </c>
      <c r="R6" s="3"/>
      <c r="S6" s="3"/>
      <c r="T6" s="3"/>
      <c r="U6" s="14">
        <f>U3+U4</f>
        <v>1.4306000000000001</v>
      </c>
      <c r="V6" s="7"/>
      <c r="W6" s="7">
        <f>W3+W4</f>
        <v>138.72528199999999</v>
      </c>
      <c r="X6" s="7"/>
      <c r="Y6" s="7">
        <f>Q6+W6</f>
        <v>4254.6076820000008</v>
      </c>
      <c r="Z6" s="12">
        <v>4300</v>
      </c>
      <c r="AA6" s="12">
        <v>400</v>
      </c>
      <c r="AB6" s="12">
        <f>Z6-AA6</f>
        <v>3900</v>
      </c>
      <c r="AC6" s="4"/>
    </row>
    <row r="7" spans="1:29" x14ac:dyDescent="0.25">
      <c r="A7" s="29"/>
      <c r="B7" s="29"/>
      <c r="C7" s="29"/>
      <c r="D7" s="29"/>
      <c r="E7" s="33"/>
      <c r="F7" s="33"/>
      <c r="G7" s="29"/>
      <c r="H7" s="29"/>
      <c r="I7" s="29"/>
      <c r="J7" s="19"/>
      <c r="K7" s="19"/>
      <c r="L7" s="29"/>
      <c r="M7" s="29"/>
      <c r="N7" s="29"/>
      <c r="O7" s="29"/>
      <c r="P7" s="19"/>
      <c r="Q7" s="19"/>
      <c r="R7" s="29"/>
      <c r="S7" s="29"/>
      <c r="T7" s="29"/>
      <c r="U7" s="29"/>
      <c r="V7" s="19"/>
      <c r="W7" s="19"/>
      <c r="X7" s="19"/>
      <c r="Y7" s="19"/>
      <c r="Z7" s="33"/>
      <c r="AA7" s="33"/>
      <c r="AB7" s="33"/>
      <c r="AC7" s="4"/>
    </row>
    <row r="8" spans="1:29" x14ac:dyDescent="0.25">
      <c r="A8" s="3" t="s">
        <v>1110</v>
      </c>
      <c r="B8" s="3" t="s">
        <v>602</v>
      </c>
      <c r="C8" s="3" t="s">
        <v>479</v>
      </c>
      <c r="D8" s="3">
        <v>25.58</v>
      </c>
      <c r="E8" s="12">
        <v>4500</v>
      </c>
      <c r="F8" s="12"/>
      <c r="G8" s="3"/>
      <c r="H8" s="3"/>
      <c r="I8" s="3"/>
      <c r="J8" s="7"/>
      <c r="K8" s="7"/>
      <c r="L8" s="3"/>
      <c r="M8" s="3">
        <v>27.3508</v>
      </c>
      <c r="N8" s="3" t="s">
        <v>161</v>
      </c>
      <c r="O8" s="3">
        <v>5.0289000000000001</v>
      </c>
      <c r="P8" s="7">
        <v>196</v>
      </c>
      <c r="Q8" s="7">
        <f>O8*P8</f>
        <v>985.6644</v>
      </c>
      <c r="R8" s="3"/>
      <c r="S8" s="3">
        <v>1.2292000000000001</v>
      </c>
      <c r="T8" s="3" t="s">
        <v>161</v>
      </c>
      <c r="U8" s="3">
        <v>0.69169999999999998</v>
      </c>
      <c r="V8" s="7">
        <v>96.97</v>
      </c>
      <c r="W8" s="7">
        <f>U8*V8</f>
        <v>67.074148999999991</v>
      </c>
      <c r="X8" s="7"/>
      <c r="Y8" s="7"/>
      <c r="Z8" s="12"/>
      <c r="AA8" s="12"/>
      <c r="AB8" s="12"/>
      <c r="AC8" s="4"/>
    </row>
    <row r="9" spans="1:29" x14ac:dyDescent="0.25">
      <c r="A9" s="3"/>
      <c r="B9" s="3" t="s">
        <v>1111</v>
      </c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 t="s">
        <v>17</v>
      </c>
      <c r="O9" s="3">
        <v>7.1900000000000006E-2</v>
      </c>
      <c r="P9" s="7">
        <v>196</v>
      </c>
      <c r="Q9" s="7">
        <f t="shared" ref="Q9:Q12" si="1">O9*P9</f>
        <v>14.092400000000001</v>
      </c>
      <c r="R9" s="3"/>
      <c r="S9" s="3"/>
      <c r="T9" s="3" t="s">
        <v>17</v>
      </c>
      <c r="U9" s="3">
        <v>7.0400000000000004E-2</v>
      </c>
      <c r="V9" s="7">
        <v>96.97</v>
      </c>
      <c r="W9" s="7">
        <f t="shared" ref="W9:W11" si="2">U9*V9</f>
        <v>6.8266880000000008</v>
      </c>
      <c r="X9" s="7"/>
      <c r="Y9" s="7"/>
      <c r="Z9" s="12"/>
      <c r="AA9" s="12"/>
      <c r="AB9" s="12"/>
      <c r="AC9" s="4"/>
    </row>
    <row r="10" spans="1:29" x14ac:dyDescent="0.25">
      <c r="A10" s="3"/>
      <c r="B10" s="3" t="s">
        <v>1112</v>
      </c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 t="s">
        <v>307</v>
      </c>
      <c r="O10" s="3">
        <v>2.2482000000000002</v>
      </c>
      <c r="P10" s="7">
        <v>196</v>
      </c>
      <c r="Q10" s="7">
        <f t="shared" si="1"/>
        <v>440.64720000000005</v>
      </c>
      <c r="R10" s="3"/>
      <c r="S10" s="3"/>
      <c r="T10" s="3" t="s">
        <v>307</v>
      </c>
      <c r="U10" s="3">
        <v>0.1749</v>
      </c>
      <c r="V10" s="7">
        <v>96.97</v>
      </c>
      <c r="W10" s="7">
        <f t="shared" si="2"/>
        <v>16.960052999999998</v>
      </c>
      <c r="X10" s="7"/>
      <c r="Y10" s="7"/>
      <c r="Z10" s="12"/>
      <c r="AA10" s="12"/>
      <c r="AB10" s="12"/>
      <c r="AC10" s="4"/>
    </row>
    <row r="11" spans="1:29" x14ac:dyDescent="0.25">
      <c r="A11" s="3"/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 t="s">
        <v>45</v>
      </c>
      <c r="O11" s="3">
        <v>11.2654</v>
      </c>
      <c r="P11" s="7">
        <v>196</v>
      </c>
      <c r="Q11" s="7">
        <f t="shared" si="1"/>
        <v>2208.0183999999999</v>
      </c>
      <c r="R11" s="3"/>
      <c r="S11" s="3"/>
      <c r="T11" s="3" t="s">
        <v>166</v>
      </c>
      <c r="U11" s="3">
        <v>0.29220000000000002</v>
      </c>
      <c r="V11" s="7">
        <v>96.97</v>
      </c>
      <c r="W11" s="7">
        <f t="shared" si="2"/>
        <v>28.334634000000001</v>
      </c>
      <c r="X11" s="7"/>
      <c r="Y11" s="7"/>
      <c r="Z11" s="12"/>
      <c r="AA11" s="12"/>
      <c r="AB11" s="12"/>
      <c r="AC11" s="4"/>
    </row>
    <row r="12" spans="1:29" x14ac:dyDescent="0.25">
      <c r="A12" s="3"/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 t="s">
        <v>166</v>
      </c>
      <c r="O12" s="3">
        <v>8.7363999999999997</v>
      </c>
      <c r="P12" s="7">
        <v>196</v>
      </c>
      <c r="Q12" s="7">
        <f t="shared" si="1"/>
        <v>1712.3344</v>
      </c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>
        <f>SUM(O8:O12)</f>
        <v>27.3508</v>
      </c>
      <c r="P13" s="7"/>
      <c r="Q13" s="7">
        <f>SUM(Q8:Q12)</f>
        <v>5360.7568000000001</v>
      </c>
      <c r="R13" s="3"/>
      <c r="S13" s="3"/>
      <c r="T13" s="3"/>
      <c r="U13" s="3">
        <f>SUM(U8:U11)</f>
        <v>1.2292000000000001</v>
      </c>
      <c r="V13" s="7"/>
      <c r="W13" s="7">
        <f>SUM(W8:W11)</f>
        <v>119.19552400000001</v>
      </c>
      <c r="X13" s="7"/>
      <c r="Y13" s="7">
        <f>Q13+W13</f>
        <v>5479.9523239999999</v>
      </c>
      <c r="Z13" s="12">
        <v>5500</v>
      </c>
      <c r="AA13" s="12">
        <v>4500</v>
      </c>
      <c r="AB13" s="12">
        <f>Z13-AA13</f>
        <v>1000</v>
      </c>
      <c r="AC13" s="4"/>
    </row>
    <row r="14" spans="1:29" x14ac:dyDescent="0.25">
      <c r="A14" s="29"/>
      <c r="B14" s="29"/>
      <c r="C14" s="29"/>
      <c r="D14" s="29"/>
      <c r="E14" s="33"/>
      <c r="F14" s="33"/>
      <c r="G14" s="29"/>
      <c r="H14" s="29"/>
      <c r="I14" s="29"/>
      <c r="J14" s="19"/>
      <c r="K14" s="19"/>
      <c r="L14" s="29"/>
      <c r="M14" s="29"/>
      <c r="N14" s="29"/>
      <c r="O14" s="29"/>
      <c r="P14" s="19"/>
      <c r="Q14" s="19"/>
      <c r="R14" s="29"/>
      <c r="S14" s="29"/>
      <c r="T14" s="29"/>
      <c r="U14" s="29"/>
      <c r="V14" s="19"/>
      <c r="W14" s="19"/>
      <c r="X14" s="19"/>
      <c r="Y14" s="19"/>
      <c r="Z14" s="33"/>
      <c r="AA14" s="33"/>
      <c r="AB14" s="33"/>
      <c r="AC14" s="4"/>
    </row>
    <row r="15" spans="1:29" x14ac:dyDescent="0.25">
      <c r="A15" s="3" t="s">
        <v>36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  <c r="AC15" s="4"/>
    </row>
    <row r="16" spans="1:29" x14ac:dyDescent="0.25">
      <c r="A16" s="3" t="s">
        <v>19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>
        <f>AB6-AB13</f>
        <v>2900</v>
      </c>
      <c r="AC16" s="4"/>
    </row>
    <row r="17" spans="1:29" x14ac:dyDescent="0.25">
      <c r="A17" s="3" t="s">
        <v>20</v>
      </c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>
        <f>AB16/2</f>
        <v>1450</v>
      </c>
      <c r="AC17" s="4"/>
    </row>
    <row r="18" spans="1:29" x14ac:dyDescent="0.25">
      <c r="A18" s="3" t="s">
        <v>21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>
        <v>145</v>
      </c>
      <c r="AC18" s="4"/>
    </row>
    <row r="19" spans="1:29" x14ac:dyDescent="0.25">
      <c r="A19" s="3" t="s">
        <v>22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>
        <f>AB18*0.23124</f>
        <v>33.529800000000002</v>
      </c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A39E5-5F88-4749-B856-41A9D88CC078}">
  <dimension ref="A1:AC172"/>
  <sheetViews>
    <sheetView workbookViewId="0">
      <selection activeCell="E21" sqref="E21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1.42578125" style="8" customWidth="1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173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/>
      <c r="O1" s="31" t="s">
        <v>14</v>
      </c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174</v>
      </c>
      <c r="B3" s="3" t="s">
        <v>175</v>
      </c>
      <c r="C3" s="3" t="s">
        <v>169</v>
      </c>
      <c r="D3" s="3">
        <v>160</v>
      </c>
      <c r="E3" s="12">
        <v>142000</v>
      </c>
      <c r="F3" s="12"/>
      <c r="G3" s="3">
        <v>160</v>
      </c>
      <c r="H3" s="3" t="s">
        <v>170</v>
      </c>
      <c r="I3" s="3">
        <v>0.70509999999999995</v>
      </c>
      <c r="J3" s="7">
        <v>580</v>
      </c>
      <c r="K3" s="7">
        <f>I3*J3</f>
        <v>408.95799999999997</v>
      </c>
      <c r="L3" s="3"/>
      <c r="M3" s="3"/>
      <c r="N3" s="3"/>
      <c r="O3" s="3"/>
      <c r="P3" s="7"/>
      <c r="Q3" s="7"/>
      <c r="R3" s="3"/>
      <c r="S3" s="3"/>
      <c r="T3" s="3"/>
      <c r="U3" s="3"/>
      <c r="V3" s="7"/>
      <c r="W3" s="7"/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18</v>
      </c>
      <c r="I4" s="3">
        <v>17.4041</v>
      </c>
      <c r="J4" s="7">
        <v>1201</v>
      </c>
      <c r="K4" s="7">
        <f t="shared" ref="K4:K8" si="0">I4*J4</f>
        <v>20902.324099999998</v>
      </c>
      <c r="L4" s="3"/>
      <c r="M4" s="3"/>
      <c r="N4" s="3"/>
      <c r="O4" s="3"/>
      <c r="P4" s="7"/>
      <c r="Q4" s="7"/>
      <c r="R4" s="3"/>
      <c r="S4" s="3"/>
      <c r="T4" s="3"/>
      <c r="U4" s="3"/>
      <c r="V4" s="7"/>
      <c r="W4" s="7"/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3" t="s">
        <v>106</v>
      </c>
      <c r="I5" s="3">
        <v>0.2833</v>
      </c>
      <c r="J5" s="7">
        <v>704</v>
      </c>
      <c r="K5" s="7">
        <f t="shared" si="0"/>
        <v>199.44319999999999</v>
      </c>
      <c r="L5" s="3"/>
      <c r="M5" s="3"/>
      <c r="N5" s="3"/>
      <c r="O5" s="3"/>
      <c r="P5" s="7"/>
      <c r="Q5" s="7"/>
      <c r="R5" s="3"/>
      <c r="S5" s="3"/>
      <c r="T5" s="3"/>
      <c r="U5" s="3"/>
      <c r="V5" s="7"/>
      <c r="W5" s="7"/>
      <c r="X5" s="7"/>
      <c r="Y5" s="7"/>
      <c r="Z5" s="12"/>
      <c r="AA5" s="12"/>
      <c r="AB5" s="12"/>
      <c r="AC5" s="4"/>
    </row>
    <row r="6" spans="1:29" x14ac:dyDescent="0.25">
      <c r="A6" s="3"/>
      <c r="B6" s="3"/>
      <c r="C6" s="3"/>
      <c r="D6" s="3"/>
      <c r="E6" s="12"/>
      <c r="F6" s="12"/>
      <c r="G6" s="3"/>
      <c r="H6" s="3" t="s">
        <v>160</v>
      </c>
      <c r="I6" s="3">
        <v>88.332800000000006</v>
      </c>
      <c r="J6" s="7">
        <v>1104</v>
      </c>
      <c r="K6" s="7">
        <f t="shared" si="0"/>
        <v>97519.411200000002</v>
      </c>
      <c r="L6" s="3"/>
      <c r="M6" s="3"/>
      <c r="N6" s="3"/>
      <c r="O6" s="3"/>
      <c r="P6" s="7"/>
      <c r="Q6" s="7"/>
      <c r="R6" s="3"/>
      <c r="S6" s="3"/>
      <c r="T6" s="3"/>
      <c r="U6" s="3"/>
      <c r="V6" s="7"/>
      <c r="W6" s="7"/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 t="s">
        <v>176</v>
      </c>
      <c r="I7" s="3">
        <v>34.129199999999997</v>
      </c>
      <c r="J7" s="7">
        <v>883</v>
      </c>
      <c r="K7" s="7">
        <f t="shared" si="0"/>
        <v>30136.083599999998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 t="s">
        <v>161</v>
      </c>
      <c r="I8" s="3">
        <v>19.145499999999998</v>
      </c>
      <c r="J8" s="7">
        <v>1228</v>
      </c>
      <c r="K8" s="7">
        <f t="shared" si="0"/>
        <v>23510.673999999999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160</v>
      </c>
      <c r="J9" s="7"/>
      <c r="K9" s="7">
        <f>SUM(K3:K8)</f>
        <v>172676.89409999998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>
        <v>175676.89</v>
      </c>
      <c r="Z9" s="12">
        <v>175700</v>
      </c>
      <c r="AA9" s="12">
        <v>142000</v>
      </c>
      <c r="AB9" s="12">
        <f>Z9-AA9</f>
        <v>33700</v>
      </c>
      <c r="AC9" s="4"/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  <c r="AC10" s="4"/>
    </row>
    <row r="11" spans="1:29" x14ac:dyDescent="0.25">
      <c r="A11" s="3" t="s">
        <v>177</v>
      </c>
      <c r="B11" s="3" t="s">
        <v>178</v>
      </c>
      <c r="C11" s="3" t="s">
        <v>169</v>
      </c>
      <c r="D11" s="3">
        <v>160</v>
      </c>
      <c r="E11" s="12">
        <v>134700</v>
      </c>
      <c r="F11" s="12"/>
      <c r="G11" s="3">
        <v>121.62730000000001</v>
      </c>
      <c r="H11" s="3" t="s">
        <v>179</v>
      </c>
      <c r="I11" s="3">
        <v>2.9899999999999999E-2</v>
      </c>
      <c r="J11" s="7">
        <v>483</v>
      </c>
      <c r="K11" s="7">
        <f>I11*J11</f>
        <v>14.441699999999999</v>
      </c>
      <c r="L11" s="3"/>
      <c r="M11" s="3"/>
      <c r="N11" s="3"/>
      <c r="O11" s="3"/>
      <c r="P11" s="7"/>
      <c r="Q11" s="7"/>
      <c r="R11" s="3"/>
      <c r="S11" s="3">
        <v>38.372700000000002</v>
      </c>
      <c r="T11" s="3" t="s">
        <v>179</v>
      </c>
      <c r="U11" s="14">
        <v>7.6931000000000003</v>
      </c>
      <c r="V11" s="7">
        <v>96.97</v>
      </c>
      <c r="W11" s="7">
        <f>U11*V11</f>
        <v>745.99990700000001</v>
      </c>
      <c r="X11" s="7"/>
      <c r="Y11" s="7"/>
      <c r="Z11" s="12"/>
      <c r="AA11" s="12"/>
      <c r="AB11" s="12"/>
      <c r="AC11" s="4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18</v>
      </c>
      <c r="I12" s="3">
        <v>56.595399999999998</v>
      </c>
      <c r="J12" s="7">
        <v>1201</v>
      </c>
      <c r="K12" s="7">
        <f t="shared" ref="K12:K16" si="1">I12*J12</f>
        <v>67971.075400000002</v>
      </c>
      <c r="L12" s="3"/>
      <c r="M12" s="3"/>
      <c r="N12" s="3"/>
      <c r="O12" s="3"/>
      <c r="P12" s="7"/>
      <c r="Q12" s="7"/>
      <c r="R12" s="3"/>
      <c r="S12" s="3"/>
      <c r="T12" s="3" t="s">
        <v>18</v>
      </c>
      <c r="U12" s="3">
        <v>24.700700000000001</v>
      </c>
      <c r="V12" s="7">
        <v>96.97</v>
      </c>
      <c r="W12" s="7">
        <f t="shared" ref="W12:W15" si="2">U12*V12</f>
        <v>2395.2268790000003</v>
      </c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176</v>
      </c>
      <c r="I13" s="3">
        <v>9.9400000000000002E-2</v>
      </c>
      <c r="J13" s="7">
        <v>883</v>
      </c>
      <c r="K13" s="7">
        <f t="shared" si="1"/>
        <v>87.770200000000003</v>
      </c>
      <c r="L13" s="3"/>
      <c r="M13" s="3"/>
      <c r="N13" s="3"/>
      <c r="O13" s="3"/>
      <c r="P13" s="7"/>
      <c r="Q13" s="7"/>
      <c r="R13" s="3"/>
      <c r="S13" s="3"/>
      <c r="T13" s="3" t="s">
        <v>160</v>
      </c>
      <c r="U13" s="3">
        <v>5.2915999999999999</v>
      </c>
      <c r="V13" s="7">
        <v>96.97</v>
      </c>
      <c r="W13" s="7">
        <f t="shared" si="2"/>
        <v>513.12645199999997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172</v>
      </c>
      <c r="I14" s="3">
        <v>11.524800000000001</v>
      </c>
      <c r="J14" s="7">
        <v>745</v>
      </c>
      <c r="K14" s="7">
        <f t="shared" si="1"/>
        <v>8585.9760000000006</v>
      </c>
      <c r="L14" s="3"/>
      <c r="M14" s="3"/>
      <c r="N14" s="3"/>
      <c r="O14" s="3"/>
      <c r="P14" s="7"/>
      <c r="Q14" s="7"/>
      <c r="R14" s="3"/>
      <c r="S14" s="3"/>
      <c r="T14" s="3" t="s">
        <v>172</v>
      </c>
      <c r="U14" s="3">
        <v>0.2641</v>
      </c>
      <c r="V14" s="7">
        <v>96.97</v>
      </c>
      <c r="W14" s="7">
        <f t="shared" si="2"/>
        <v>25.609777000000001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161</v>
      </c>
      <c r="I15" s="3">
        <v>23.4284</v>
      </c>
      <c r="J15" s="7">
        <v>1228</v>
      </c>
      <c r="K15" s="7">
        <f t="shared" si="1"/>
        <v>28770.075199999999</v>
      </c>
      <c r="L15" s="3"/>
      <c r="M15" s="3"/>
      <c r="N15" s="3"/>
      <c r="O15" s="3"/>
      <c r="P15" s="7"/>
      <c r="Q15" s="7"/>
      <c r="R15" s="3"/>
      <c r="S15" s="3"/>
      <c r="T15" s="3" t="s">
        <v>161</v>
      </c>
      <c r="U15" s="14">
        <v>0.42320000000000002</v>
      </c>
      <c r="V15" s="7">
        <v>96.97</v>
      </c>
      <c r="W15" s="7">
        <f t="shared" si="2"/>
        <v>41.037704000000005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115</v>
      </c>
      <c r="I16" s="3">
        <v>29.949400000000001</v>
      </c>
      <c r="J16" s="7">
        <v>980</v>
      </c>
      <c r="K16" s="7">
        <f t="shared" si="1"/>
        <v>29350.412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>
        <f>SUM(I11:I16)</f>
        <v>121.62729999999999</v>
      </c>
      <c r="J17" s="7"/>
      <c r="K17" s="7">
        <f>SUM(K11:K16)</f>
        <v>134779.75049999999</v>
      </c>
      <c r="L17" s="3"/>
      <c r="M17" s="3"/>
      <c r="N17" s="3"/>
      <c r="O17" s="3"/>
      <c r="P17" s="7"/>
      <c r="Q17" s="7"/>
      <c r="R17" s="3"/>
      <c r="S17" s="3"/>
      <c r="T17" s="3"/>
      <c r="U17" s="14">
        <f>SUM(U11:U15)</f>
        <v>38.372700000000002</v>
      </c>
      <c r="V17" s="7"/>
      <c r="W17" s="7">
        <f>SUM(W11:W15)</f>
        <v>3721.0007190000001</v>
      </c>
      <c r="X17" s="7"/>
      <c r="Y17" s="7">
        <f>K17+W17</f>
        <v>138500.751219</v>
      </c>
      <c r="Z17" s="12">
        <v>138500</v>
      </c>
      <c r="AA17" s="12">
        <v>134700</v>
      </c>
      <c r="AB17" s="12">
        <f>Z17-AA17</f>
        <v>3800</v>
      </c>
      <c r="AC17" s="4"/>
    </row>
    <row r="18" spans="1:29" x14ac:dyDescent="0.25">
      <c r="A18" s="29"/>
      <c r="B18" s="29"/>
      <c r="C18" s="29"/>
      <c r="D18" s="29"/>
      <c r="E18" s="33"/>
      <c r="F18" s="33"/>
      <c r="G18" s="29"/>
      <c r="H18" s="29"/>
      <c r="I18" s="29"/>
      <c r="J18" s="19"/>
      <c r="K18" s="19"/>
      <c r="L18" s="29"/>
      <c r="M18" s="29"/>
      <c r="N18" s="29"/>
      <c r="O18" s="29"/>
      <c r="P18" s="19"/>
      <c r="Q18" s="19"/>
      <c r="R18" s="29"/>
      <c r="S18" s="29"/>
      <c r="T18" s="29"/>
      <c r="U18" s="29"/>
      <c r="V18" s="19"/>
      <c r="W18" s="19"/>
      <c r="X18" s="19"/>
      <c r="Y18" s="19"/>
      <c r="Z18" s="33"/>
      <c r="AA18" s="33"/>
      <c r="AB18" s="33"/>
      <c r="AC18" s="4"/>
    </row>
    <row r="19" spans="1:29" x14ac:dyDescent="0.25">
      <c r="A19" s="3" t="s">
        <v>180</v>
      </c>
      <c r="B19" s="3" t="s">
        <v>125</v>
      </c>
      <c r="C19" s="3" t="s">
        <v>169</v>
      </c>
      <c r="D19" s="3">
        <v>93.11</v>
      </c>
      <c r="E19" s="12">
        <v>61900</v>
      </c>
      <c r="F19" s="12"/>
      <c r="G19" s="3">
        <v>49.991300000000003</v>
      </c>
      <c r="H19" s="3" t="s">
        <v>160</v>
      </c>
      <c r="I19" s="3">
        <v>12.6104</v>
      </c>
      <c r="J19" s="7">
        <v>1104</v>
      </c>
      <c r="K19" s="7">
        <f>I19*J19</f>
        <v>13921.881600000001</v>
      </c>
      <c r="L19" s="3"/>
      <c r="M19" s="3">
        <v>32.560699999999997</v>
      </c>
      <c r="N19" s="3" t="s">
        <v>170</v>
      </c>
      <c r="O19" s="3">
        <v>6.4250999999999996</v>
      </c>
      <c r="P19" s="7">
        <v>196</v>
      </c>
      <c r="Q19" s="7">
        <f>O19*P19</f>
        <v>1259.3195999999998</v>
      </c>
      <c r="R19" s="3"/>
      <c r="S19" s="3">
        <v>10.558</v>
      </c>
      <c r="T19" s="3" t="s">
        <v>160</v>
      </c>
      <c r="U19" s="3">
        <v>6.6413000000000002</v>
      </c>
      <c r="V19" s="7">
        <v>96.97</v>
      </c>
      <c r="W19" s="7">
        <f>U19*V19</f>
        <v>644.00686099999996</v>
      </c>
      <c r="X19" s="7"/>
      <c r="Y19" s="7"/>
      <c r="Z19" s="12"/>
      <c r="AA19" s="12"/>
      <c r="AB19" s="12"/>
    </row>
    <row r="20" spans="1:29" x14ac:dyDescent="0.25">
      <c r="A20" s="3"/>
      <c r="B20" s="3" t="s">
        <v>168</v>
      </c>
      <c r="C20" s="3"/>
      <c r="D20" s="3"/>
      <c r="E20" s="12"/>
      <c r="F20" s="12"/>
      <c r="G20" s="3"/>
      <c r="H20" s="3" t="s">
        <v>162</v>
      </c>
      <c r="I20" s="3">
        <v>0.37719999999999998</v>
      </c>
      <c r="J20" s="7">
        <v>1049</v>
      </c>
      <c r="K20" s="7">
        <f t="shared" ref="K20:K22" si="3">I20*J20</f>
        <v>395.68279999999999</v>
      </c>
      <c r="L20" s="3"/>
      <c r="M20" s="3"/>
      <c r="N20" s="3" t="s">
        <v>160</v>
      </c>
      <c r="O20" s="3">
        <v>11.9185</v>
      </c>
      <c r="P20" s="7">
        <v>196</v>
      </c>
      <c r="Q20" s="7">
        <f t="shared" ref="Q20:Q24" si="4">O20*P20</f>
        <v>2336.0259999999998</v>
      </c>
      <c r="R20" s="3"/>
      <c r="S20" s="3"/>
      <c r="T20" s="3" t="s">
        <v>162</v>
      </c>
      <c r="U20" s="3">
        <v>0.78739999999999999</v>
      </c>
      <c r="V20" s="7">
        <v>96.97</v>
      </c>
      <c r="W20" s="7">
        <f t="shared" ref="W20:W22" si="5">U20*V20</f>
        <v>76.354178000000005</v>
      </c>
      <c r="X20" s="7"/>
      <c r="Y20" s="7"/>
      <c r="Z20" s="12"/>
      <c r="AA20" s="12"/>
      <c r="AB20" s="12"/>
    </row>
    <row r="21" spans="1:29" x14ac:dyDescent="0.25">
      <c r="A21" s="3"/>
      <c r="B21" s="3" t="s">
        <v>181</v>
      </c>
      <c r="C21" s="3"/>
      <c r="D21" s="3"/>
      <c r="E21" s="12"/>
      <c r="F21" s="12"/>
      <c r="G21" s="3"/>
      <c r="H21" s="3" t="s">
        <v>172</v>
      </c>
      <c r="I21" s="3">
        <v>5.8085000000000004</v>
      </c>
      <c r="J21" s="7">
        <v>745</v>
      </c>
      <c r="K21" s="7">
        <f t="shared" si="3"/>
        <v>4327.3325000000004</v>
      </c>
      <c r="L21" s="3"/>
      <c r="M21" s="3"/>
      <c r="N21" s="3" t="s">
        <v>162</v>
      </c>
      <c r="O21" s="3">
        <v>2.1991000000000001</v>
      </c>
      <c r="P21" s="7">
        <v>196</v>
      </c>
      <c r="Q21" s="7">
        <f t="shared" si="4"/>
        <v>431.02359999999999</v>
      </c>
      <c r="R21" s="3"/>
      <c r="S21" s="3"/>
      <c r="T21" s="3" t="s">
        <v>172</v>
      </c>
      <c r="U21" s="3">
        <v>1.1451</v>
      </c>
      <c r="V21" s="7">
        <v>96.97</v>
      </c>
      <c r="W21" s="7">
        <f t="shared" si="5"/>
        <v>111.040347</v>
      </c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 t="s">
        <v>161</v>
      </c>
      <c r="I22" s="3">
        <v>31.1952</v>
      </c>
      <c r="J22" s="7">
        <v>1228</v>
      </c>
      <c r="K22" s="7">
        <f t="shared" si="3"/>
        <v>38307.705600000001</v>
      </c>
      <c r="L22" s="3"/>
      <c r="M22" s="3"/>
      <c r="N22" s="3" t="s">
        <v>172</v>
      </c>
      <c r="O22" s="3">
        <v>9.9864999999999995</v>
      </c>
      <c r="P22" s="7">
        <v>196</v>
      </c>
      <c r="Q22" s="7">
        <f t="shared" si="4"/>
        <v>1957.3539999999998</v>
      </c>
      <c r="R22" s="3"/>
      <c r="S22" s="3"/>
      <c r="T22" s="3" t="s">
        <v>161</v>
      </c>
      <c r="U22" s="3">
        <v>1.9842</v>
      </c>
      <c r="V22" s="7">
        <v>96.97</v>
      </c>
      <c r="W22" s="7">
        <f t="shared" si="5"/>
        <v>192.40787399999999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 t="s">
        <v>161</v>
      </c>
      <c r="O23" s="3">
        <v>0.49759999999999999</v>
      </c>
      <c r="P23" s="7">
        <v>196</v>
      </c>
      <c r="Q23" s="7">
        <f t="shared" si="4"/>
        <v>97.529600000000002</v>
      </c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 t="s">
        <v>115</v>
      </c>
      <c r="O24" s="3">
        <v>1.5339</v>
      </c>
      <c r="P24" s="7">
        <v>196</v>
      </c>
      <c r="Q24" s="7">
        <f t="shared" si="4"/>
        <v>300.64440000000002</v>
      </c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>
        <f>SUM(I19:I22)</f>
        <v>49.991300000000003</v>
      </c>
      <c r="J25" s="7"/>
      <c r="K25" s="7">
        <f>SUM(K19:K22)</f>
        <v>56952.602500000001</v>
      </c>
      <c r="L25" s="3"/>
      <c r="M25" s="3"/>
      <c r="N25" s="3"/>
      <c r="O25" s="3">
        <f>SUM(O19:O24)</f>
        <v>32.560699999999997</v>
      </c>
      <c r="P25" s="7"/>
      <c r="Q25" s="7">
        <f>SUM(Q19:Q24)</f>
        <v>6381.8971999999994</v>
      </c>
      <c r="R25" s="3"/>
      <c r="S25" s="3"/>
      <c r="T25" s="3"/>
      <c r="U25" s="3">
        <f>SUM(U19:U22)</f>
        <v>10.558</v>
      </c>
      <c r="V25" s="7"/>
      <c r="W25" s="7">
        <f>SUM(W19:W22)</f>
        <v>1023.80926</v>
      </c>
      <c r="X25" s="7"/>
      <c r="Y25" s="7">
        <f>K25+Q25+W25</f>
        <v>64358.308960000002</v>
      </c>
      <c r="Z25" s="12">
        <v>64400</v>
      </c>
      <c r="AA25" s="12">
        <v>61900</v>
      </c>
      <c r="AB25" s="12">
        <f>Z25-AA25</f>
        <v>2500</v>
      </c>
    </row>
    <row r="26" spans="1:29" x14ac:dyDescent="0.25">
      <c r="A26" s="29"/>
      <c r="B26" s="29"/>
      <c r="C26" s="29"/>
      <c r="D26" s="29"/>
      <c r="E26" s="33"/>
      <c r="F26" s="33"/>
      <c r="G26" s="29"/>
      <c r="H26" s="29"/>
      <c r="I26" s="29"/>
      <c r="J26" s="19"/>
      <c r="K26" s="19"/>
      <c r="L26" s="29"/>
      <c r="M26" s="29"/>
      <c r="N26" s="29"/>
      <c r="O26" s="29"/>
      <c r="P26" s="19"/>
      <c r="Q26" s="19"/>
      <c r="R26" s="29"/>
      <c r="S26" s="29"/>
      <c r="T26" s="29"/>
      <c r="U26" s="29"/>
      <c r="V26" s="19"/>
      <c r="W26" s="19"/>
      <c r="X26" s="19"/>
      <c r="Y26" s="19"/>
      <c r="Z26" s="33"/>
      <c r="AA26" s="33"/>
      <c r="AB26" s="33"/>
    </row>
    <row r="27" spans="1:29" x14ac:dyDescent="0.25">
      <c r="A27" s="3" t="s">
        <v>36</v>
      </c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 t="s">
        <v>19</v>
      </c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>
        <f>AB9+AB17+AB25</f>
        <v>40000</v>
      </c>
    </row>
    <row r="29" spans="1:29" x14ac:dyDescent="0.25">
      <c r="A29" s="3" t="s">
        <v>20</v>
      </c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>
        <f>AB28/2</f>
        <v>20000</v>
      </c>
    </row>
    <row r="30" spans="1:29" x14ac:dyDescent="0.25">
      <c r="A30" s="3" t="s">
        <v>21</v>
      </c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>
        <f>AB29*0.1</f>
        <v>2000</v>
      </c>
    </row>
    <row r="31" spans="1:29" x14ac:dyDescent="0.25">
      <c r="A31" s="3" t="s">
        <v>22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>
        <f>AB30*0.22529</f>
        <v>450.58</v>
      </c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2">
    <mergeCell ref="D1:E1"/>
    <mergeCell ref="Y1:Z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AD98A-CAE8-4471-89DD-3A7B5A8D2573}">
  <dimension ref="A1:AC189"/>
  <sheetViews>
    <sheetView workbookViewId="0">
      <selection activeCell="B28" sqref="B28"/>
    </sheetView>
  </sheetViews>
  <sheetFormatPr defaultRowHeight="15" x14ac:dyDescent="0.25"/>
  <cols>
    <col min="1" max="1" width="20.28515625" customWidth="1"/>
    <col min="2" max="2" width="18" customWidth="1"/>
    <col min="3" max="3" width="13.85546875" customWidth="1"/>
    <col min="5" max="5" width="10.140625" style="9" bestFit="1" customWidth="1"/>
    <col min="6" max="6" width="4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1113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1114</v>
      </c>
      <c r="B3" s="3" t="s">
        <v>1115</v>
      </c>
      <c r="C3" s="3" t="s">
        <v>245</v>
      </c>
      <c r="D3" s="3">
        <v>160.24</v>
      </c>
      <c r="E3" s="12">
        <v>179900</v>
      </c>
      <c r="F3" s="12"/>
      <c r="G3" s="3">
        <v>160.24</v>
      </c>
      <c r="H3" s="3" t="s">
        <v>157</v>
      </c>
      <c r="I3" s="3">
        <v>27.988700000000001</v>
      </c>
      <c r="J3" s="7">
        <v>925</v>
      </c>
      <c r="K3" s="7">
        <f>I3*J3</f>
        <v>25889.547500000001</v>
      </c>
      <c r="L3" s="3"/>
      <c r="M3" s="3"/>
      <c r="N3" s="3"/>
      <c r="O3" s="3"/>
      <c r="P3" s="7"/>
      <c r="Q3" s="7"/>
      <c r="R3" s="3"/>
      <c r="S3" s="3"/>
      <c r="T3" s="3"/>
      <c r="U3" s="3"/>
      <c r="V3" s="7"/>
      <c r="W3" s="7"/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18</v>
      </c>
      <c r="I4" s="3">
        <v>90.677599999999998</v>
      </c>
      <c r="J4" s="7">
        <v>1201</v>
      </c>
      <c r="K4" s="7">
        <f t="shared" ref="K4:K7" si="0">I4*J4</f>
        <v>108903.79759999999</v>
      </c>
      <c r="L4" s="3"/>
      <c r="M4" s="3"/>
      <c r="N4" s="3"/>
      <c r="O4" s="3"/>
      <c r="P4" s="7"/>
      <c r="Q4" s="7"/>
      <c r="R4" s="3"/>
      <c r="S4" s="3"/>
      <c r="T4" s="3"/>
      <c r="U4" s="14"/>
      <c r="V4" s="7"/>
      <c r="W4" s="7"/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161</v>
      </c>
      <c r="I5" s="3">
        <v>22.035</v>
      </c>
      <c r="J5" s="7">
        <v>1228</v>
      </c>
      <c r="K5" s="7">
        <f t="shared" si="0"/>
        <v>27058.98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115</v>
      </c>
      <c r="I6" s="3">
        <v>14.9092</v>
      </c>
      <c r="J6" s="7">
        <v>980</v>
      </c>
      <c r="K6" s="7">
        <f t="shared" si="0"/>
        <v>14611.016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63</v>
      </c>
      <c r="I7" s="3">
        <v>4.6295000000000002</v>
      </c>
      <c r="J7" s="7">
        <v>386</v>
      </c>
      <c r="K7" s="7">
        <f t="shared" si="0"/>
        <v>1786.9870000000001</v>
      </c>
      <c r="L7" s="3"/>
      <c r="M7" s="3"/>
      <c r="N7" s="3"/>
      <c r="O7" s="3"/>
      <c r="P7" s="7"/>
      <c r="Q7" s="7"/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/>
      <c r="I8" s="3">
        <f>SUM(I3:I7)</f>
        <v>160.24</v>
      </c>
      <c r="J8" s="7"/>
      <c r="K8" s="7">
        <f>SUM(K3:K7)</f>
        <v>178250.32809999998</v>
      </c>
      <c r="L8" s="3"/>
      <c r="M8" s="3"/>
      <c r="N8" s="3"/>
      <c r="O8" s="3"/>
      <c r="P8" s="7"/>
      <c r="Q8" s="7"/>
      <c r="R8" s="3"/>
      <c r="S8" s="3"/>
      <c r="T8" s="3"/>
      <c r="U8" s="14"/>
      <c r="V8" s="7"/>
      <c r="W8" s="7"/>
      <c r="X8" s="7"/>
      <c r="Y8" s="7">
        <v>178250.33</v>
      </c>
      <c r="Z8" s="12">
        <v>178300</v>
      </c>
      <c r="AA8" s="12">
        <v>179900</v>
      </c>
      <c r="AB8" s="12">
        <f>Z8-AA8</f>
        <v>-1600</v>
      </c>
    </row>
    <row r="9" spans="1:28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8" x14ac:dyDescent="0.25">
      <c r="A10" s="3" t="s">
        <v>1116</v>
      </c>
      <c r="B10" s="3" t="s">
        <v>1117</v>
      </c>
      <c r="C10" s="3" t="s">
        <v>245</v>
      </c>
      <c r="D10" s="3">
        <v>160</v>
      </c>
      <c r="E10" s="12">
        <v>171400</v>
      </c>
      <c r="F10" s="12"/>
      <c r="G10" s="3">
        <v>155.8005</v>
      </c>
      <c r="H10" s="3" t="s">
        <v>157</v>
      </c>
      <c r="I10" s="3">
        <v>35.947899999999997</v>
      </c>
      <c r="J10" s="7">
        <v>925</v>
      </c>
      <c r="K10" s="7">
        <f>I10*J10</f>
        <v>33251.807499999995</v>
      </c>
      <c r="L10" s="3"/>
      <c r="M10" s="3"/>
      <c r="N10" s="3"/>
      <c r="O10" s="3"/>
      <c r="P10" s="7"/>
      <c r="Q10" s="7"/>
      <c r="R10" s="3"/>
      <c r="S10" s="3">
        <v>4.1994999999999996</v>
      </c>
      <c r="T10" s="3" t="s">
        <v>157</v>
      </c>
      <c r="U10" s="3">
        <v>0.1008</v>
      </c>
      <c r="V10" s="7">
        <v>96.97</v>
      </c>
      <c r="W10" s="7">
        <f>U10*V10</f>
        <v>9.7745759999999997</v>
      </c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 t="s">
        <v>18</v>
      </c>
      <c r="I11" s="3">
        <v>73.635800000000003</v>
      </c>
      <c r="J11" s="7">
        <v>1201</v>
      </c>
      <c r="K11" s="7">
        <f t="shared" ref="K11:K14" si="1">I11*J11</f>
        <v>88436.59580000001</v>
      </c>
      <c r="L11" s="3"/>
      <c r="M11" s="3"/>
      <c r="N11" s="3"/>
      <c r="O11" s="3"/>
      <c r="P11" s="7"/>
      <c r="Q11" s="7"/>
      <c r="R11" s="3"/>
      <c r="S11" s="3"/>
      <c r="T11" s="3" t="s">
        <v>18</v>
      </c>
      <c r="U11" s="3">
        <v>1.3549</v>
      </c>
      <c r="V11" s="7">
        <v>96.97</v>
      </c>
      <c r="W11" s="7">
        <f t="shared" ref="W11:W13" si="2">U11*V11</f>
        <v>131.38465299999999</v>
      </c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161</v>
      </c>
      <c r="I12" s="3">
        <v>22.7056</v>
      </c>
      <c r="J12" s="7">
        <v>1228</v>
      </c>
      <c r="K12" s="7">
        <f t="shared" si="1"/>
        <v>27882.4768</v>
      </c>
      <c r="L12" s="3"/>
      <c r="M12" s="3"/>
      <c r="N12" s="3"/>
      <c r="O12" s="3"/>
      <c r="P12" s="7"/>
      <c r="Q12" s="7"/>
      <c r="R12" s="3"/>
      <c r="S12" s="3"/>
      <c r="T12" s="3" t="s">
        <v>115</v>
      </c>
      <c r="U12" s="3">
        <v>1.1837</v>
      </c>
      <c r="V12" s="7">
        <v>96.97</v>
      </c>
      <c r="W12" s="7">
        <f t="shared" si="2"/>
        <v>114.783389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115</v>
      </c>
      <c r="I13" s="3">
        <v>16.9678</v>
      </c>
      <c r="J13" s="7">
        <v>980</v>
      </c>
      <c r="K13" s="7">
        <f t="shared" si="1"/>
        <v>16628.444</v>
      </c>
      <c r="L13" s="3"/>
      <c r="M13" s="3"/>
      <c r="N13" s="3"/>
      <c r="O13" s="3"/>
      <c r="P13" s="7"/>
      <c r="Q13" s="7"/>
      <c r="R13" s="3"/>
      <c r="S13" s="3"/>
      <c r="T13" s="3" t="s">
        <v>63</v>
      </c>
      <c r="U13" s="3">
        <v>1.5601</v>
      </c>
      <c r="V13" s="7">
        <v>96.97</v>
      </c>
      <c r="W13" s="7">
        <f t="shared" si="2"/>
        <v>151.28289699999999</v>
      </c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63</v>
      </c>
      <c r="I14" s="3">
        <v>6.5434000000000001</v>
      </c>
      <c r="J14" s="7">
        <v>386</v>
      </c>
      <c r="K14" s="7">
        <f t="shared" si="1"/>
        <v>2525.7523999999999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/>
      <c r="I15" s="3">
        <f>SUM(I10:I14)</f>
        <v>155.8005</v>
      </c>
      <c r="J15" s="7"/>
      <c r="K15" s="7">
        <f>SUM(K10:K14)</f>
        <v>168725.0765</v>
      </c>
      <c r="L15" s="3"/>
      <c r="M15" s="3"/>
      <c r="N15" s="3"/>
      <c r="O15" s="3"/>
      <c r="P15" s="7"/>
      <c r="Q15" s="7"/>
      <c r="R15" s="3"/>
      <c r="S15" s="3"/>
      <c r="T15" s="3"/>
      <c r="U15" s="3">
        <f>SUM(U10:U13)</f>
        <v>4.1995000000000005</v>
      </c>
      <c r="V15" s="7"/>
      <c r="W15" s="7">
        <f>SUM(W10:W13)</f>
        <v>407.22551499999997</v>
      </c>
      <c r="X15" s="7"/>
      <c r="Y15" s="7">
        <f>K15+W15</f>
        <v>169132.30201499999</v>
      </c>
      <c r="Z15" s="12">
        <v>169100</v>
      </c>
      <c r="AA15" s="12">
        <v>171400</v>
      </c>
      <c r="AB15" s="12">
        <f>Z15-AA15</f>
        <v>-2300</v>
      </c>
    </row>
    <row r="16" spans="1:28" x14ac:dyDescent="0.25">
      <c r="A16" s="29"/>
      <c r="B16" s="29"/>
      <c r="C16" s="29"/>
      <c r="D16" s="29"/>
      <c r="E16" s="33"/>
      <c r="F16" s="33"/>
      <c r="G16" s="29"/>
      <c r="H16" s="29"/>
      <c r="I16" s="29"/>
      <c r="J16" s="19"/>
      <c r="K16" s="19"/>
      <c r="L16" s="29"/>
      <c r="M16" s="29"/>
      <c r="N16" s="29"/>
      <c r="O16" s="29"/>
      <c r="P16" s="19"/>
      <c r="Q16" s="19"/>
      <c r="R16" s="29"/>
      <c r="S16" s="29"/>
      <c r="T16" s="29"/>
      <c r="U16" s="29"/>
      <c r="V16" s="19"/>
      <c r="W16" s="19"/>
      <c r="X16" s="19"/>
      <c r="Y16" s="19"/>
      <c r="Z16" s="33"/>
      <c r="AA16" s="33"/>
      <c r="AB16" s="33"/>
    </row>
    <row r="17" spans="1:28" x14ac:dyDescent="0.25">
      <c r="A17" s="3" t="s">
        <v>1118</v>
      </c>
      <c r="B17" s="3" t="s">
        <v>1119</v>
      </c>
      <c r="C17" s="3" t="s">
        <v>245</v>
      </c>
      <c r="D17" s="3">
        <v>4.95</v>
      </c>
      <c r="E17" s="12">
        <v>400</v>
      </c>
      <c r="F17" s="12"/>
      <c r="G17" s="3"/>
      <c r="H17" s="3"/>
      <c r="I17" s="3"/>
      <c r="J17" s="7"/>
      <c r="K17" s="7"/>
      <c r="L17" s="3"/>
      <c r="M17" s="3">
        <v>2.2841999999999998</v>
      </c>
      <c r="N17" s="3" t="s">
        <v>106</v>
      </c>
      <c r="O17" s="3">
        <v>0.62460000000000004</v>
      </c>
      <c r="P17" s="7">
        <v>196</v>
      </c>
      <c r="Q17" s="7">
        <f>O17*P17</f>
        <v>122.42160000000001</v>
      </c>
      <c r="R17" s="3"/>
      <c r="S17" s="3">
        <v>2.6657999999999999</v>
      </c>
      <c r="T17" s="3" t="s">
        <v>160</v>
      </c>
      <c r="U17" s="3">
        <v>2.5104000000000002</v>
      </c>
      <c r="V17" s="7">
        <v>96.97</v>
      </c>
      <c r="W17" s="7">
        <f>U17*V17</f>
        <v>243.43348800000001</v>
      </c>
      <c r="X17" s="7"/>
      <c r="Y17" s="7"/>
      <c r="Z17" s="12"/>
      <c r="AA17" s="12"/>
      <c r="AB17" s="12"/>
    </row>
    <row r="18" spans="1:28" x14ac:dyDescent="0.25">
      <c r="A18" s="3"/>
      <c r="B18" s="3" t="s">
        <v>1120</v>
      </c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 t="s">
        <v>160</v>
      </c>
      <c r="O18" s="3">
        <v>0.66159999999999997</v>
      </c>
      <c r="P18" s="7">
        <v>196</v>
      </c>
      <c r="Q18" s="7">
        <f t="shared" ref="Q18:Q19" si="3">O18*P18</f>
        <v>129.67359999999999</v>
      </c>
      <c r="R18" s="3"/>
      <c r="S18" s="3"/>
      <c r="T18" s="3" t="s">
        <v>176</v>
      </c>
      <c r="U18" s="3">
        <v>0.15540000000000001</v>
      </c>
      <c r="V18" s="7">
        <v>96.97</v>
      </c>
      <c r="W18" s="7">
        <f>U18*V18</f>
        <v>15.069138000000001</v>
      </c>
      <c r="X18" s="7"/>
      <c r="Y18" s="7"/>
      <c r="Z18" s="12"/>
      <c r="AA18" s="12"/>
      <c r="AB18" s="12"/>
    </row>
    <row r="19" spans="1:28" x14ac:dyDescent="0.25">
      <c r="A19" s="3"/>
      <c r="B19" s="3" t="s">
        <v>1121</v>
      </c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 t="s">
        <v>176</v>
      </c>
      <c r="O19" s="3">
        <v>0.998</v>
      </c>
      <c r="P19" s="7">
        <v>196</v>
      </c>
      <c r="Q19" s="7">
        <f t="shared" si="3"/>
        <v>195.608</v>
      </c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 t="s">
        <v>643</v>
      </c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>
        <f>SUM(O17:O19)</f>
        <v>2.2842000000000002</v>
      </c>
      <c r="P20" s="7"/>
      <c r="Q20" s="7">
        <f>SUM(Q17:Q19)</f>
        <v>447.70320000000004</v>
      </c>
      <c r="R20" s="3"/>
      <c r="S20" s="3"/>
      <c r="T20" s="3"/>
      <c r="U20" s="3">
        <f>U17+U18</f>
        <v>2.6658000000000004</v>
      </c>
      <c r="V20" s="7"/>
      <c r="W20" s="7">
        <f>W17+W18</f>
        <v>258.50262600000002</v>
      </c>
      <c r="X20" s="7"/>
      <c r="Y20" s="7">
        <f>Q20+W20</f>
        <v>706.20582600000012</v>
      </c>
      <c r="Z20" s="12">
        <v>700</v>
      </c>
      <c r="AA20" s="12">
        <v>400</v>
      </c>
      <c r="AB20" s="12">
        <f>Z20-AA20</f>
        <v>300</v>
      </c>
    </row>
    <row r="21" spans="1:28" s="4" customFormat="1" x14ac:dyDescent="0.25">
      <c r="A21" s="29"/>
      <c r="B21" s="29"/>
      <c r="C21" s="29"/>
      <c r="D21" s="29"/>
      <c r="E21" s="33"/>
      <c r="F21" s="33"/>
      <c r="G21" s="29"/>
      <c r="H21" s="29"/>
      <c r="I21" s="29"/>
      <c r="J21" s="19"/>
      <c r="K21" s="19"/>
      <c r="L21" s="29"/>
      <c r="M21" s="29"/>
      <c r="N21" s="29"/>
      <c r="O21" s="29"/>
      <c r="P21" s="19"/>
      <c r="Q21" s="19"/>
      <c r="R21" s="29"/>
      <c r="S21" s="29"/>
      <c r="T21" s="29"/>
      <c r="U21" s="29"/>
      <c r="V21" s="19"/>
      <c r="W21" s="19"/>
      <c r="X21" s="19"/>
      <c r="Y21" s="19"/>
      <c r="Z21" s="33"/>
      <c r="AA21" s="33"/>
      <c r="AB21" s="33"/>
    </row>
    <row r="22" spans="1:28" x14ac:dyDescent="0.25">
      <c r="A22" s="3" t="s">
        <v>1122</v>
      </c>
      <c r="B22" s="3" t="s">
        <v>1123</v>
      </c>
      <c r="C22" s="3" t="s">
        <v>245</v>
      </c>
      <c r="D22" s="3">
        <v>160</v>
      </c>
      <c r="E22" s="12">
        <v>155200</v>
      </c>
      <c r="F22" s="12"/>
      <c r="G22" s="3">
        <v>135.1824</v>
      </c>
      <c r="H22" s="3" t="s">
        <v>170</v>
      </c>
      <c r="I22" s="3">
        <v>3.2153</v>
      </c>
      <c r="J22" s="7">
        <v>580</v>
      </c>
      <c r="K22" s="7">
        <f>I22*J22</f>
        <v>1864.874</v>
      </c>
      <c r="L22" s="3"/>
      <c r="M22" s="3"/>
      <c r="N22" s="3"/>
      <c r="O22" s="3"/>
      <c r="P22" s="7"/>
      <c r="Q22" s="7"/>
      <c r="R22" s="3"/>
      <c r="S22" s="3">
        <v>24.817599999999999</v>
      </c>
      <c r="T22" s="3" t="s">
        <v>170</v>
      </c>
      <c r="U22" s="3">
        <v>12.2439</v>
      </c>
      <c r="V22" s="7">
        <v>96.97</v>
      </c>
      <c r="W22" s="7">
        <f>U22*V22</f>
        <v>1187.2909830000001</v>
      </c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1124</v>
      </c>
      <c r="I23" s="3">
        <v>4.2133000000000003</v>
      </c>
      <c r="J23" s="7">
        <v>925</v>
      </c>
      <c r="K23" s="7">
        <f t="shared" ref="K23:K30" si="4">I23*J23</f>
        <v>3897.3025000000002</v>
      </c>
      <c r="L23" s="3"/>
      <c r="M23" s="3"/>
      <c r="N23" s="3"/>
      <c r="O23" s="3"/>
      <c r="P23" s="7"/>
      <c r="Q23" s="7"/>
      <c r="R23" s="3"/>
      <c r="S23" s="3"/>
      <c r="T23" s="3" t="s">
        <v>18</v>
      </c>
      <c r="U23" s="3">
        <v>0.44290000000000002</v>
      </c>
      <c r="V23" s="7">
        <v>96.97</v>
      </c>
      <c r="W23" s="7">
        <f t="shared" ref="W23:W28" si="5">U23*V23</f>
        <v>42.948013000000003</v>
      </c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 t="s">
        <v>186</v>
      </c>
      <c r="I24" s="3">
        <v>17.890999999999998</v>
      </c>
      <c r="J24" s="7">
        <v>1339</v>
      </c>
      <c r="K24" s="7">
        <f t="shared" si="4"/>
        <v>23956.048999999999</v>
      </c>
      <c r="L24" s="3"/>
      <c r="M24" s="3"/>
      <c r="N24" s="3"/>
      <c r="O24" s="3"/>
      <c r="P24" s="7"/>
      <c r="Q24" s="7"/>
      <c r="R24" s="3"/>
      <c r="S24" s="3"/>
      <c r="T24" s="3" t="s">
        <v>160</v>
      </c>
      <c r="U24" s="3">
        <v>5.4617000000000004</v>
      </c>
      <c r="V24" s="7">
        <v>96.97</v>
      </c>
      <c r="W24" s="7">
        <f t="shared" si="5"/>
        <v>529.62104900000008</v>
      </c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18</v>
      </c>
      <c r="I25" s="3">
        <v>10.877000000000001</v>
      </c>
      <c r="J25" s="7">
        <v>1201</v>
      </c>
      <c r="K25" s="7">
        <f t="shared" si="4"/>
        <v>13063.277</v>
      </c>
      <c r="L25" s="3"/>
      <c r="M25" s="3"/>
      <c r="N25" s="3"/>
      <c r="O25" s="3"/>
      <c r="P25" s="7"/>
      <c r="Q25" s="7"/>
      <c r="R25" s="3"/>
      <c r="S25" s="3"/>
      <c r="T25" s="3" t="s">
        <v>176</v>
      </c>
      <c r="U25" s="3">
        <v>2.4834999999999998</v>
      </c>
      <c r="V25" s="7">
        <v>96.97</v>
      </c>
      <c r="W25" s="7">
        <f t="shared" si="5"/>
        <v>240.82499499999997</v>
      </c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 t="s">
        <v>160</v>
      </c>
      <c r="I26" s="3">
        <v>34.178600000000003</v>
      </c>
      <c r="J26" s="7">
        <v>1104</v>
      </c>
      <c r="K26" s="7">
        <f t="shared" si="4"/>
        <v>37733.174400000004</v>
      </c>
      <c r="L26" s="3"/>
      <c r="M26" s="3"/>
      <c r="N26" s="3"/>
      <c r="O26" s="3"/>
      <c r="P26" s="7"/>
      <c r="Q26" s="7"/>
      <c r="R26" s="3"/>
      <c r="S26" s="3"/>
      <c r="T26" s="3" t="s">
        <v>161</v>
      </c>
      <c r="U26" s="3">
        <v>0.60370000000000001</v>
      </c>
      <c r="V26" s="7">
        <v>96.97</v>
      </c>
      <c r="W26" s="7">
        <f t="shared" si="5"/>
        <v>58.540789000000004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176</v>
      </c>
      <c r="I27" s="3">
        <v>9.6372999999999998</v>
      </c>
      <c r="J27" s="7">
        <v>883</v>
      </c>
      <c r="K27" s="7">
        <f t="shared" si="4"/>
        <v>8509.7358999999997</v>
      </c>
      <c r="L27" s="3"/>
      <c r="M27" s="3"/>
      <c r="N27" s="3"/>
      <c r="O27" s="3"/>
      <c r="P27" s="7"/>
      <c r="Q27" s="7"/>
      <c r="R27" s="3"/>
      <c r="S27" s="3"/>
      <c r="T27" s="3" t="s">
        <v>16</v>
      </c>
      <c r="U27" s="3">
        <v>0.44209999999999999</v>
      </c>
      <c r="V27" s="7">
        <v>96.97</v>
      </c>
      <c r="W27" s="7">
        <f t="shared" si="5"/>
        <v>42.870436999999995</v>
      </c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161</v>
      </c>
      <c r="I28" s="3">
        <v>34.173499999999997</v>
      </c>
      <c r="J28" s="7">
        <v>1228</v>
      </c>
      <c r="K28" s="7">
        <f t="shared" si="4"/>
        <v>41965.057999999997</v>
      </c>
      <c r="L28" s="3"/>
      <c r="M28" s="3"/>
      <c r="N28" s="3"/>
      <c r="O28" s="3"/>
      <c r="P28" s="7"/>
      <c r="Q28" s="7"/>
      <c r="R28" s="3"/>
      <c r="S28" s="3"/>
      <c r="T28" s="3" t="s">
        <v>63</v>
      </c>
      <c r="U28" s="3">
        <v>3.1398000000000001</v>
      </c>
      <c r="V28" s="7">
        <v>96.97</v>
      </c>
      <c r="W28" s="7">
        <f t="shared" si="5"/>
        <v>304.46640600000001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16</v>
      </c>
      <c r="I29" s="3">
        <v>20.604800000000001</v>
      </c>
      <c r="J29" s="7">
        <v>1118</v>
      </c>
      <c r="K29" s="7">
        <f t="shared" si="4"/>
        <v>23036.166400000002</v>
      </c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63</v>
      </c>
      <c r="I30" s="3">
        <v>0.3916</v>
      </c>
      <c r="J30" s="7">
        <v>386</v>
      </c>
      <c r="K30" s="7">
        <f t="shared" si="4"/>
        <v>151.1576</v>
      </c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>
        <f>SUM(I22:I30)</f>
        <v>135.18240000000003</v>
      </c>
      <c r="J31" s="7"/>
      <c r="K31" s="7">
        <f>SUM(K22:K30)</f>
        <v>154176.7948</v>
      </c>
      <c r="L31" s="3"/>
      <c r="M31" s="3"/>
      <c r="N31" s="3"/>
      <c r="O31" s="3"/>
      <c r="P31" s="7"/>
      <c r="Q31" s="7"/>
      <c r="R31" s="3"/>
      <c r="S31" s="3"/>
      <c r="T31" s="3"/>
      <c r="U31" s="3">
        <f>SUM(U22:U28)</f>
        <v>24.817599999999999</v>
      </c>
      <c r="V31" s="7"/>
      <c r="W31" s="7">
        <f>SUM(W22:W28)</f>
        <v>2406.562672</v>
      </c>
      <c r="X31" s="7"/>
      <c r="Y31" s="7">
        <f>K31+W31</f>
        <v>156583.357472</v>
      </c>
      <c r="Z31" s="12">
        <v>156600</v>
      </c>
      <c r="AA31" s="12">
        <v>155200</v>
      </c>
      <c r="AB31" s="12">
        <f>Z31-AA31</f>
        <v>1400</v>
      </c>
    </row>
    <row r="32" spans="1:28" s="4" customFormat="1" x14ac:dyDescent="0.25">
      <c r="A32" s="29"/>
      <c r="B32" s="29"/>
      <c r="C32" s="29"/>
      <c r="D32" s="29"/>
      <c r="E32" s="33"/>
      <c r="F32" s="33"/>
      <c r="G32" s="29"/>
      <c r="H32" s="29"/>
      <c r="I32" s="29"/>
      <c r="J32" s="19"/>
      <c r="K32" s="19"/>
      <c r="L32" s="29"/>
      <c r="M32" s="29"/>
      <c r="N32" s="29"/>
      <c r="O32" s="29"/>
      <c r="P32" s="19"/>
      <c r="Q32" s="19"/>
      <c r="R32" s="29"/>
      <c r="S32" s="29"/>
      <c r="T32" s="29"/>
      <c r="U32" s="29"/>
      <c r="V32" s="19"/>
      <c r="W32" s="19"/>
      <c r="X32" s="19"/>
      <c r="Y32" s="19"/>
      <c r="Z32" s="33"/>
      <c r="AA32" s="33"/>
      <c r="AB32" s="33"/>
    </row>
    <row r="33" spans="1:28" x14ac:dyDescent="0.25">
      <c r="A33" s="3" t="s">
        <v>1125</v>
      </c>
      <c r="B33" s="3" t="s">
        <v>1094</v>
      </c>
      <c r="C33" s="3" t="s">
        <v>479</v>
      </c>
      <c r="D33" s="3">
        <v>3</v>
      </c>
      <c r="E33" s="12">
        <v>3600</v>
      </c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 t="s">
        <v>1126</v>
      </c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 t="s">
        <v>545</v>
      </c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s="4" customFormat="1" x14ac:dyDescent="0.25">
      <c r="A36" s="29"/>
      <c r="B36" s="29"/>
      <c r="C36" s="29"/>
      <c r="D36" s="29"/>
      <c r="E36" s="33"/>
      <c r="F36" s="33"/>
      <c r="G36" s="29"/>
      <c r="H36" s="29"/>
      <c r="I36" s="29"/>
      <c r="J36" s="19"/>
      <c r="K36" s="19"/>
      <c r="L36" s="29"/>
      <c r="M36" s="29"/>
      <c r="N36" s="29"/>
      <c r="O36" s="29"/>
      <c r="P36" s="19"/>
      <c r="Q36" s="19"/>
      <c r="R36" s="29"/>
      <c r="S36" s="29"/>
      <c r="T36" s="29"/>
      <c r="U36" s="29"/>
      <c r="V36" s="19"/>
      <c r="W36" s="19"/>
      <c r="X36" s="19"/>
      <c r="Y36" s="19"/>
      <c r="Z36" s="33"/>
      <c r="AA36" s="33"/>
      <c r="AB36" s="33"/>
    </row>
    <row r="37" spans="1:28" s="4" customFormat="1" x14ac:dyDescent="0.25">
      <c r="A37" s="3" t="s">
        <v>1127</v>
      </c>
      <c r="B37" s="3" t="s">
        <v>1128</v>
      </c>
      <c r="C37" s="3" t="s">
        <v>479</v>
      </c>
      <c r="D37" s="3">
        <v>9.9600000000000009</v>
      </c>
      <c r="E37" s="12">
        <v>6300</v>
      </c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 t="s">
        <v>1129</v>
      </c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 t="s">
        <v>145</v>
      </c>
      <c r="B39" s="3" t="s">
        <v>978</v>
      </c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 t="s">
        <v>545</v>
      </c>
      <c r="B40" s="3" t="s">
        <v>979</v>
      </c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29"/>
      <c r="B41" s="29"/>
      <c r="C41" s="29"/>
      <c r="D41" s="29"/>
      <c r="E41" s="33"/>
      <c r="F41" s="33"/>
      <c r="G41" s="29"/>
      <c r="H41" s="29"/>
      <c r="I41" s="29"/>
      <c r="J41" s="19"/>
      <c r="K41" s="19"/>
      <c r="L41" s="29"/>
      <c r="M41" s="29"/>
      <c r="N41" s="29"/>
      <c r="O41" s="29"/>
      <c r="P41" s="19"/>
      <c r="Q41" s="19"/>
      <c r="R41" s="29"/>
      <c r="S41" s="29"/>
      <c r="T41" s="29"/>
      <c r="U41" s="29"/>
      <c r="V41" s="19"/>
      <c r="W41" s="19"/>
      <c r="X41" s="19"/>
      <c r="Y41" s="19"/>
      <c r="Z41" s="33"/>
      <c r="AA41" s="33"/>
      <c r="AB41" s="33"/>
    </row>
    <row r="42" spans="1:28" x14ac:dyDescent="0.25">
      <c r="A42" s="3" t="s">
        <v>1130</v>
      </c>
      <c r="B42" s="3" t="s">
        <v>1131</v>
      </c>
      <c r="C42" s="3" t="s">
        <v>169</v>
      </c>
      <c r="D42" s="3">
        <v>153.19</v>
      </c>
      <c r="E42" s="12">
        <v>118700</v>
      </c>
      <c r="F42" s="12"/>
      <c r="G42" s="3">
        <v>107.8741</v>
      </c>
      <c r="H42" s="3" t="s">
        <v>18</v>
      </c>
      <c r="I42" s="3">
        <v>10.1257</v>
      </c>
      <c r="J42" s="7">
        <v>1201</v>
      </c>
      <c r="K42" s="7">
        <f>I42*J42</f>
        <v>12160.965700000001</v>
      </c>
      <c r="L42" s="3"/>
      <c r="M42" s="3">
        <v>43.390999999999998</v>
      </c>
      <c r="N42" s="3" t="s">
        <v>172</v>
      </c>
      <c r="O42" s="3">
        <v>7.9683000000000002</v>
      </c>
      <c r="P42" s="7">
        <v>196</v>
      </c>
      <c r="Q42" s="7">
        <f>O42*P42</f>
        <v>1561.7868000000001</v>
      </c>
      <c r="R42" s="3"/>
      <c r="S42" s="3">
        <v>1.9249000000000001</v>
      </c>
      <c r="T42" s="3" t="s">
        <v>17</v>
      </c>
      <c r="U42" s="3">
        <v>0.74460000000000004</v>
      </c>
      <c r="V42" s="7">
        <v>96.97</v>
      </c>
      <c r="W42" s="7">
        <f>U42*V42</f>
        <v>72.203862000000001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160</v>
      </c>
      <c r="I43" s="3">
        <v>19.0684</v>
      </c>
      <c r="J43" s="7">
        <v>1104</v>
      </c>
      <c r="K43" s="7">
        <f t="shared" ref="K43:K49" si="6">I43*J43</f>
        <v>21051.513600000002</v>
      </c>
      <c r="L43" s="3"/>
      <c r="M43" s="3"/>
      <c r="N43" s="3" t="s">
        <v>17</v>
      </c>
      <c r="O43" s="3">
        <v>6.9924999999999997</v>
      </c>
      <c r="P43" s="7">
        <v>196</v>
      </c>
      <c r="Q43" s="7">
        <f t="shared" ref="Q43:Q47" si="7">O43*P43</f>
        <v>1370.53</v>
      </c>
      <c r="R43" s="3"/>
      <c r="S43" s="3"/>
      <c r="T43" s="3" t="s">
        <v>283</v>
      </c>
      <c r="U43" s="3">
        <v>0.5605</v>
      </c>
      <c r="V43" s="7">
        <v>96.97</v>
      </c>
      <c r="W43" s="7">
        <f t="shared" ref="W43:W45" si="8">U43*V43</f>
        <v>54.351684999999996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172</v>
      </c>
      <c r="I44" s="3">
        <v>10.795199999999999</v>
      </c>
      <c r="J44" s="7">
        <v>745</v>
      </c>
      <c r="K44" s="7">
        <f t="shared" si="6"/>
        <v>8042.424</v>
      </c>
      <c r="L44" s="3"/>
      <c r="M44" s="3"/>
      <c r="N44" s="3" t="s">
        <v>116</v>
      </c>
      <c r="O44" s="3">
        <v>2.9609000000000001</v>
      </c>
      <c r="P44" s="7">
        <v>196</v>
      </c>
      <c r="Q44" s="7">
        <f t="shared" si="7"/>
        <v>580.33640000000003</v>
      </c>
      <c r="R44" s="3"/>
      <c r="S44" s="3"/>
      <c r="T44" s="3" t="s">
        <v>108</v>
      </c>
      <c r="U44" s="3">
        <v>4.8800000000000003E-2</v>
      </c>
      <c r="V44" s="7">
        <v>96.97</v>
      </c>
      <c r="W44" s="7">
        <f t="shared" si="8"/>
        <v>4.7321360000000006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161</v>
      </c>
      <c r="I45" s="3">
        <v>36.472099999999998</v>
      </c>
      <c r="J45" s="7">
        <v>1228</v>
      </c>
      <c r="K45" s="7">
        <f t="shared" si="6"/>
        <v>44787.738799999999</v>
      </c>
      <c r="L45" s="3"/>
      <c r="M45" s="3"/>
      <c r="N45" s="3" t="s">
        <v>283</v>
      </c>
      <c r="O45" s="3">
        <v>7.8414000000000001</v>
      </c>
      <c r="P45" s="7">
        <v>196</v>
      </c>
      <c r="Q45" s="7">
        <f t="shared" si="7"/>
        <v>1536.9144000000001</v>
      </c>
      <c r="R45" s="3"/>
      <c r="S45" s="3"/>
      <c r="T45" s="3" t="s">
        <v>166</v>
      </c>
      <c r="U45" s="3">
        <v>0.57099999999999995</v>
      </c>
      <c r="V45" s="7">
        <v>96.97</v>
      </c>
      <c r="W45" s="7">
        <f t="shared" si="8"/>
        <v>55.369869999999992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17</v>
      </c>
      <c r="I46" s="3">
        <v>13.6592</v>
      </c>
      <c r="J46" s="7">
        <v>842</v>
      </c>
      <c r="K46" s="7">
        <f t="shared" si="6"/>
        <v>11501.046400000001</v>
      </c>
      <c r="L46" s="3"/>
      <c r="M46" s="3"/>
      <c r="N46" s="3" t="s">
        <v>108</v>
      </c>
      <c r="O46" s="3">
        <v>8.6300000000000002E-2</v>
      </c>
      <c r="P46" s="7">
        <v>196</v>
      </c>
      <c r="Q46" s="7">
        <f t="shared" si="7"/>
        <v>16.9148</v>
      </c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115</v>
      </c>
      <c r="I47" s="3">
        <v>2.0449999999999999</v>
      </c>
      <c r="J47" s="7">
        <v>980</v>
      </c>
      <c r="K47" s="7">
        <f t="shared" si="6"/>
        <v>2004.1</v>
      </c>
      <c r="L47" s="3"/>
      <c r="M47" s="3"/>
      <c r="N47" s="3" t="s">
        <v>166</v>
      </c>
      <c r="O47" s="3">
        <v>17.541599999999999</v>
      </c>
      <c r="P47" s="7">
        <v>196</v>
      </c>
      <c r="Q47" s="7">
        <f t="shared" si="7"/>
        <v>3438.1535999999996</v>
      </c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116</v>
      </c>
      <c r="I48" s="3">
        <v>6.9153000000000002</v>
      </c>
      <c r="J48" s="7">
        <v>952</v>
      </c>
      <c r="K48" s="7">
        <f t="shared" si="6"/>
        <v>6583.3656000000001</v>
      </c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9" x14ac:dyDescent="0.25">
      <c r="A49" s="3"/>
      <c r="B49" s="3"/>
      <c r="C49" s="3"/>
      <c r="D49" s="3"/>
      <c r="E49" s="12"/>
      <c r="F49" s="12"/>
      <c r="G49" s="3"/>
      <c r="H49" s="3" t="s">
        <v>283</v>
      </c>
      <c r="I49" s="3">
        <v>8.7932000000000006</v>
      </c>
      <c r="J49" s="7">
        <v>718</v>
      </c>
      <c r="K49" s="7">
        <f t="shared" si="6"/>
        <v>6313.5176000000001</v>
      </c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  <c r="AC49" s="4"/>
    </row>
    <row r="50" spans="1:29" x14ac:dyDescent="0.25">
      <c r="A50" s="3"/>
      <c r="B50" s="3"/>
      <c r="C50" s="3"/>
      <c r="D50" s="3"/>
      <c r="E50" s="12"/>
      <c r="F50" s="12"/>
      <c r="G50" s="3"/>
      <c r="H50" s="3"/>
      <c r="I50" s="3">
        <f>SUM(I42:I49)</f>
        <v>107.8741</v>
      </c>
      <c r="J50" s="7"/>
      <c r="K50" s="7">
        <f>SUM(K42:K49)</f>
        <v>112444.67170000002</v>
      </c>
      <c r="L50" s="3"/>
      <c r="M50" s="3"/>
      <c r="N50" s="3"/>
      <c r="O50" s="3">
        <f>SUM(O42:O47)</f>
        <v>43.390999999999998</v>
      </c>
      <c r="P50" s="7"/>
      <c r="Q50" s="7">
        <f>SUM(Q42:Q47)</f>
        <v>8504.6359999999986</v>
      </c>
      <c r="R50" s="3"/>
      <c r="S50" s="3"/>
      <c r="T50" s="3"/>
      <c r="U50" s="3">
        <f>SUM(U42:U45)</f>
        <v>1.9248999999999998</v>
      </c>
      <c r="V50" s="7"/>
      <c r="W50" s="7">
        <f>SUM(W42:W45)</f>
        <v>186.65755299999998</v>
      </c>
      <c r="X50" s="7"/>
      <c r="Y50" s="7">
        <f>K50+Q50+W50</f>
        <v>121135.96525300002</v>
      </c>
      <c r="Z50" s="12">
        <v>121100</v>
      </c>
      <c r="AA50" s="12">
        <v>118700</v>
      </c>
      <c r="AB50" s="12">
        <f>Z50-AA50</f>
        <v>2400</v>
      </c>
      <c r="AC50" s="4"/>
    </row>
    <row r="51" spans="1:29" x14ac:dyDescent="0.25">
      <c r="A51" s="29"/>
      <c r="B51" s="29"/>
      <c r="C51" s="29"/>
      <c r="D51" s="29"/>
      <c r="E51" s="33"/>
      <c r="F51" s="33"/>
      <c r="G51" s="29"/>
      <c r="H51" s="29"/>
      <c r="I51" s="29"/>
      <c r="J51" s="19"/>
      <c r="K51" s="19"/>
      <c r="L51" s="29"/>
      <c r="M51" s="29"/>
      <c r="N51" s="29"/>
      <c r="O51" s="29"/>
      <c r="P51" s="19"/>
      <c r="Q51" s="19"/>
      <c r="R51" s="29"/>
      <c r="S51" s="29"/>
      <c r="T51" s="29"/>
      <c r="U51" s="29"/>
      <c r="V51" s="19"/>
      <c r="W51" s="19"/>
      <c r="X51" s="19"/>
      <c r="Y51" s="19"/>
      <c r="Z51" s="33"/>
      <c r="AA51" s="33"/>
      <c r="AB51" s="33"/>
      <c r="AC51" s="4"/>
    </row>
    <row r="52" spans="1:29" x14ac:dyDescent="0.25">
      <c r="A52" s="3" t="s">
        <v>87</v>
      </c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  <c r="AC52" s="4"/>
    </row>
    <row r="53" spans="1:29" x14ac:dyDescent="0.25">
      <c r="A53" s="3" t="s">
        <v>19</v>
      </c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>
        <f>SUM(AB8:AB50)</f>
        <v>200</v>
      </c>
      <c r="AC53" s="4"/>
    </row>
    <row r="54" spans="1:29" x14ac:dyDescent="0.25">
      <c r="A54" s="3" t="s">
        <v>20</v>
      </c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>
        <v>100</v>
      </c>
      <c r="AC54" s="4"/>
    </row>
    <row r="55" spans="1:29" x14ac:dyDescent="0.25">
      <c r="A55" s="3" t="s">
        <v>21</v>
      </c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>
        <v>10</v>
      </c>
      <c r="AC55" s="4"/>
    </row>
    <row r="56" spans="1:29" x14ac:dyDescent="0.25">
      <c r="A56" s="3" t="s">
        <v>22</v>
      </c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>
        <f>AB55*0.20578</f>
        <v>2.0577999999999999</v>
      </c>
    </row>
    <row r="57" spans="1:29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9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9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9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9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9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9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9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1D6A0-653C-416C-9EDE-AC101871A51F}">
  <dimension ref="A1:AC202"/>
  <sheetViews>
    <sheetView workbookViewId="0">
      <selection activeCell="C28" sqref="C28"/>
    </sheetView>
  </sheetViews>
  <sheetFormatPr defaultRowHeight="15" x14ac:dyDescent="0.25"/>
  <cols>
    <col min="1" max="1" width="20.28515625" customWidth="1"/>
    <col min="2" max="2" width="18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1132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1133</v>
      </c>
      <c r="B3" s="3" t="s">
        <v>1134</v>
      </c>
      <c r="C3" s="3" t="s">
        <v>245</v>
      </c>
      <c r="D3" s="3">
        <v>160</v>
      </c>
      <c r="E3" s="12">
        <v>158700</v>
      </c>
      <c r="F3" s="12"/>
      <c r="G3" s="3">
        <v>148.8716</v>
      </c>
      <c r="H3" s="3" t="s">
        <v>157</v>
      </c>
      <c r="I3" s="3">
        <v>0.6179</v>
      </c>
      <c r="J3" s="7">
        <v>925</v>
      </c>
      <c r="K3" s="7">
        <f>I3*J3</f>
        <v>571.5575</v>
      </c>
      <c r="L3" s="3"/>
      <c r="M3" s="3"/>
      <c r="N3" s="3"/>
      <c r="O3" s="3"/>
      <c r="P3" s="7"/>
      <c r="Q3" s="7"/>
      <c r="R3" s="3"/>
      <c r="S3" s="3">
        <v>11.128399999999999</v>
      </c>
      <c r="T3" s="3" t="s">
        <v>18</v>
      </c>
      <c r="U3" s="3">
        <v>2.9891000000000001</v>
      </c>
      <c r="V3" s="7">
        <v>96.97</v>
      </c>
      <c r="W3" s="7">
        <f>U3*V3</f>
        <v>289.853027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18</v>
      </c>
      <c r="I4" s="3">
        <v>82.881200000000007</v>
      </c>
      <c r="J4" s="7">
        <v>1201</v>
      </c>
      <c r="K4" s="7">
        <f t="shared" ref="K4:K9" si="0">I4*J4</f>
        <v>99540.321200000006</v>
      </c>
      <c r="L4" s="3"/>
      <c r="M4" s="3"/>
      <c r="N4" s="3"/>
      <c r="O4" s="3"/>
      <c r="P4" s="7"/>
      <c r="Q4" s="7"/>
      <c r="R4" s="3"/>
      <c r="S4" s="3"/>
      <c r="T4" s="3" t="s">
        <v>106</v>
      </c>
      <c r="U4" s="14">
        <v>0.55840000000000001</v>
      </c>
      <c r="V4" s="7">
        <v>96.97</v>
      </c>
      <c r="W4" s="7">
        <f t="shared" ref="W4:W5" si="1">U4*V4</f>
        <v>54.148048000000003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106</v>
      </c>
      <c r="I5" s="3">
        <v>22.340599999999998</v>
      </c>
      <c r="J5" s="7">
        <v>704</v>
      </c>
      <c r="K5" s="7">
        <f t="shared" si="0"/>
        <v>15727.782399999998</v>
      </c>
      <c r="L5" s="3"/>
      <c r="M5" s="3"/>
      <c r="N5" s="3"/>
      <c r="O5" s="3"/>
      <c r="P5" s="7"/>
      <c r="Q5" s="7"/>
      <c r="R5" s="3"/>
      <c r="S5" s="3"/>
      <c r="T5" s="3" t="s">
        <v>160</v>
      </c>
      <c r="U5" s="14">
        <v>7.5808999999999997</v>
      </c>
      <c r="V5" s="7">
        <v>96.97</v>
      </c>
      <c r="W5" s="7">
        <f t="shared" si="1"/>
        <v>735.11987299999998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160</v>
      </c>
      <c r="I6" s="3">
        <v>17.407</v>
      </c>
      <c r="J6" s="7">
        <v>1104</v>
      </c>
      <c r="K6" s="7">
        <f t="shared" si="0"/>
        <v>19217.328000000001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161</v>
      </c>
      <c r="I7" s="3">
        <v>12.5031</v>
      </c>
      <c r="J7" s="7">
        <v>1228</v>
      </c>
      <c r="K7" s="7">
        <f t="shared" si="0"/>
        <v>15353.8068</v>
      </c>
      <c r="L7" s="3"/>
      <c r="M7" s="3"/>
      <c r="N7" s="3"/>
      <c r="O7" s="3"/>
      <c r="P7" s="7"/>
      <c r="Q7" s="7"/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115</v>
      </c>
      <c r="I8" s="3">
        <v>5.0034999999999998</v>
      </c>
      <c r="J8" s="7">
        <v>980</v>
      </c>
      <c r="K8" s="7">
        <f t="shared" si="0"/>
        <v>4903.43</v>
      </c>
      <c r="L8" s="3"/>
      <c r="M8" s="3"/>
      <c r="N8" s="3"/>
      <c r="O8" s="3"/>
      <c r="P8" s="7"/>
      <c r="Q8" s="7"/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63</v>
      </c>
      <c r="I9" s="3">
        <v>8.1182999999999996</v>
      </c>
      <c r="J9" s="7">
        <v>386</v>
      </c>
      <c r="K9" s="7">
        <f t="shared" si="0"/>
        <v>3133.6637999999998</v>
      </c>
      <c r="L9" s="3"/>
      <c r="M9" s="3"/>
      <c r="N9" s="3"/>
      <c r="O9" s="3"/>
      <c r="P9" s="7"/>
      <c r="Q9" s="7"/>
      <c r="R9" s="3"/>
      <c r="S9" s="3"/>
      <c r="T9" s="3"/>
      <c r="U9" s="14"/>
      <c r="V9" s="7"/>
      <c r="W9" s="7"/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/>
      <c r="I10" s="3">
        <f>SUM(I3:I9)</f>
        <v>148.8716</v>
      </c>
      <c r="J10" s="7"/>
      <c r="K10" s="7">
        <f>SUM(K3:K9)</f>
        <v>158447.8897</v>
      </c>
      <c r="L10" s="3"/>
      <c r="M10" s="3"/>
      <c r="N10" s="3"/>
      <c r="O10" s="3"/>
      <c r="P10" s="7"/>
      <c r="Q10" s="7"/>
      <c r="R10" s="3"/>
      <c r="S10" s="3"/>
      <c r="T10" s="3"/>
      <c r="U10" s="14">
        <f>SUM(U3:U5)</f>
        <v>11.128399999999999</v>
      </c>
      <c r="V10" s="7"/>
      <c r="W10" s="7">
        <f>SUM(W3:W5)</f>
        <v>1079.120948</v>
      </c>
      <c r="X10" s="7"/>
      <c r="Y10" s="7">
        <f>K10+W10</f>
        <v>159527.010648</v>
      </c>
      <c r="Z10" s="12">
        <v>159500</v>
      </c>
      <c r="AA10" s="12">
        <v>158700</v>
      </c>
      <c r="AB10" s="12">
        <f>Z10-AA10</f>
        <v>800</v>
      </c>
    </row>
    <row r="11" spans="1:28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8" x14ac:dyDescent="0.25">
      <c r="A12" s="3" t="s">
        <v>1135</v>
      </c>
      <c r="B12" s="3" t="s">
        <v>843</v>
      </c>
      <c r="C12" s="3" t="s">
        <v>245</v>
      </c>
      <c r="D12" s="3">
        <v>142.22999999999999</v>
      </c>
      <c r="E12" s="12">
        <v>139100</v>
      </c>
      <c r="F12" s="12"/>
      <c r="G12" s="3">
        <v>121.2487</v>
      </c>
      <c r="H12" s="3" t="s">
        <v>157</v>
      </c>
      <c r="I12" s="3">
        <v>0.5857</v>
      </c>
      <c r="J12" s="7">
        <v>925</v>
      </c>
      <c r="K12" s="7">
        <f>I12*J12</f>
        <v>541.77250000000004</v>
      </c>
      <c r="L12" s="3"/>
      <c r="M12" s="3"/>
      <c r="N12" s="3"/>
      <c r="O12" s="3"/>
      <c r="P12" s="7"/>
      <c r="Q12" s="7"/>
      <c r="R12" s="3"/>
      <c r="S12" s="3">
        <v>20.981300000000001</v>
      </c>
      <c r="T12" s="3" t="s">
        <v>157</v>
      </c>
      <c r="U12" s="3">
        <v>7.1099999999999997E-2</v>
      </c>
      <c r="V12" s="7">
        <v>96.97</v>
      </c>
      <c r="W12" s="7">
        <f>U12*V12</f>
        <v>6.8945669999999994</v>
      </c>
      <c r="X12" s="7"/>
      <c r="Y12" s="7"/>
      <c r="Z12" s="12"/>
      <c r="AA12" s="12"/>
      <c r="AB12" s="12"/>
    </row>
    <row r="13" spans="1:28" x14ac:dyDescent="0.25">
      <c r="A13" s="3"/>
      <c r="B13" s="3" t="s">
        <v>1136</v>
      </c>
      <c r="C13" s="3"/>
      <c r="D13" s="3"/>
      <c r="E13" s="12"/>
      <c r="F13" s="12"/>
      <c r="G13" s="3"/>
      <c r="H13" s="3" t="s">
        <v>18</v>
      </c>
      <c r="I13" s="3">
        <v>60.611499999999999</v>
      </c>
      <c r="J13" s="7">
        <v>1201</v>
      </c>
      <c r="K13" s="7">
        <f t="shared" ref="K13:K20" si="2">I13*J13</f>
        <v>72794.411500000002</v>
      </c>
      <c r="L13" s="3"/>
      <c r="M13" s="3"/>
      <c r="N13" s="3"/>
      <c r="O13" s="3"/>
      <c r="P13" s="7"/>
      <c r="Q13" s="7"/>
      <c r="R13" s="3"/>
      <c r="S13" s="3"/>
      <c r="T13" s="3" t="s">
        <v>18</v>
      </c>
      <c r="U13" s="3">
        <v>7.6215000000000002</v>
      </c>
      <c r="V13" s="7">
        <v>96.97</v>
      </c>
      <c r="W13" s="7">
        <f t="shared" ref="W13:W18" si="3">U13*V13</f>
        <v>739.05685500000004</v>
      </c>
      <c r="X13" s="7"/>
      <c r="Y13" s="7"/>
      <c r="Z13" s="12"/>
      <c r="AA13" s="12"/>
      <c r="AB13" s="12"/>
    </row>
    <row r="14" spans="1:28" x14ac:dyDescent="0.25">
      <c r="A14" s="3"/>
      <c r="B14" s="3" t="s">
        <v>1137</v>
      </c>
      <c r="C14" s="3"/>
      <c r="D14" s="3"/>
      <c r="E14" s="12"/>
      <c r="F14" s="12"/>
      <c r="G14" s="3"/>
      <c r="H14" s="3" t="s">
        <v>106</v>
      </c>
      <c r="I14" s="3">
        <v>2.9251999999999998</v>
      </c>
      <c r="J14" s="7">
        <v>704</v>
      </c>
      <c r="K14" s="7">
        <f t="shared" si="2"/>
        <v>2059.3407999999999</v>
      </c>
      <c r="L14" s="3"/>
      <c r="M14" s="3"/>
      <c r="N14" s="3"/>
      <c r="O14" s="3"/>
      <c r="P14" s="7"/>
      <c r="Q14" s="7"/>
      <c r="R14" s="3"/>
      <c r="S14" s="3"/>
      <c r="T14" s="3" t="s">
        <v>106</v>
      </c>
      <c r="U14" s="3">
        <v>1.8236000000000001</v>
      </c>
      <c r="V14" s="7">
        <v>96.97</v>
      </c>
      <c r="W14" s="7">
        <f t="shared" si="3"/>
        <v>176.83449200000001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160</v>
      </c>
      <c r="I15" s="3">
        <v>10.200900000000001</v>
      </c>
      <c r="J15" s="7">
        <v>1104</v>
      </c>
      <c r="K15" s="7">
        <f t="shared" si="2"/>
        <v>11261.793600000001</v>
      </c>
      <c r="L15" s="3"/>
      <c r="M15" s="3"/>
      <c r="N15" s="3"/>
      <c r="O15" s="3"/>
      <c r="P15" s="7"/>
      <c r="Q15" s="7"/>
      <c r="R15" s="3"/>
      <c r="S15" s="3"/>
      <c r="T15" s="3" t="s">
        <v>160</v>
      </c>
      <c r="U15" s="3">
        <v>1.1698</v>
      </c>
      <c r="V15" s="7">
        <v>96.97</v>
      </c>
      <c r="W15" s="7">
        <f t="shared" si="3"/>
        <v>113.43550599999999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176</v>
      </c>
      <c r="I16" s="3">
        <v>2.9073000000000002</v>
      </c>
      <c r="J16" s="7">
        <v>883</v>
      </c>
      <c r="K16" s="7">
        <f t="shared" si="2"/>
        <v>2567.1459</v>
      </c>
      <c r="L16" s="3"/>
      <c r="M16" s="3"/>
      <c r="N16" s="3"/>
      <c r="O16" s="3"/>
      <c r="P16" s="7"/>
      <c r="Q16" s="7"/>
      <c r="R16" s="3"/>
      <c r="S16" s="3"/>
      <c r="T16" s="3" t="s">
        <v>176</v>
      </c>
      <c r="U16" s="3">
        <v>0.95420000000000005</v>
      </c>
      <c r="V16" s="7">
        <v>96.97</v>
      </c>
      <c r="W16" s="7">
        <f t="shared" si="3"/>
        <v>92.528773999999999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161</v>
      </c>
      <c r="I17" s="3">
        <v>24.436199999999999</v>
      </c>
      <c r="J17" s="7">
        <v>1228</v>
      </c>
      <c r="K17" s="7">
        <f t="shared" si="2"/>
        <v>30007.653599999998</v>
      </c>
      <c r="L17" s="3"/>
      <c r="M17" s="3"/>
      <c r="N17" s="3"/>
      <c r="O17" s="3"/>
      <c r="P17" s="7"/>
      <c r="Q17" s="7"/>
      <c r="R17" s="3"/>
      <c r="S17" s="3"/>
      <c r="T17" s="3" t="s">
        <v>115</v>
      </c>
      <c r="U17" s="3">
        <v>0.2009</v>
      </c>
      <c r="V17" s="7">
        <v>96.97</v>
      </c>
      <c r="W17" s="7">
        <f t="shared" si="3"/>
        <v>19.481272999999998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16</v>
      </c>
      <c r="I18" s="3">
        <v>10.555</v>
      </c>
      <c r="J18" s="7">
        <v>1118</v>
      </c>
      <c r="K18" s="7">
        <f t="shared" si="2"/>
        <v>11800.49</v>
      </c>
      <c r="L18" s="3"/>
      <c r="M18" s="3"/>
      <c r="N18" s="3"/>
      <c r="O18" s="3"/>
      <c r="P18" s="7"/>
      <c r="Q18" s="7"/>
      <c r="R18" s="3"/>
      <c r="S18" s="3"/>
      <c r="T18" s="3" t="s">
        <v>63</v>
      </c>
      <c r="U18" s="3">
        <v>9.1402000000000001</v>
      </c>
      <c r="V18" s="7">
        <v>96.97</v>
      </c>
      <c r="W18" s="7">
        <f t="shared" si="3"/>
        <v>886.32519400000001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115</v>
      </c>
      <c r="I19" s="3">
        <v>8.5394000000000005</v>
      </c>
      <c r="J19" s="7">
        <v>980</v>
      </c>
      <c r="K19" s="7">
        <f t="shared" si="2"/>
        <v>8368.612000000001</v>
      </c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 t="s">
        <v>63</v>
      </c>
      <c r="I20" s="3">
        <v>0.48749999999999999</v>
      </c>
      <c r="J20" s="7">
        <v>386</v>
      </c>
      <c r="K20" s="7">
        <f t="shared" si="2"/>
        <v>188.17499999999998</v>
      </c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>
        <f>SUM(I12:I20)</f>
        <v>121.2487</v>
      </c>
      <c r="J21" s="7"/>
      <c r="K21" s="7">
        <f>SUM(K12:K20)</f>
        <v>139589.39490000001</v>
      </c>
      <c r="L21" s="3"/>
      <c r="M21" s="3"/>
      <c r="N21" s="3"/>
      <c r="O21" s="3"/>
      <c r="P21" s="7"/>
      <c r="Q21" s="7"/>
      <c r="R21" s="3"/>
      <c r="S21" s="3"/>
      <c r="T21" s="3"/>
      <c r="U21" s="3">
        <f>SUM(U12:U18)</f>
        <v>20.981300000000005</v>
      </c>
      <c r="V21" s="7"/>
      <c r="W21" s="7">
        <f>SUM(W12:W18)</f>
        <v>2034.5566610000003</v>
      </c>
      <c r="X21" s="7"/>
      <c r="Y21" s="7">
        <f>K21+W21</f>
        <v>141623.95156100002</v>
      </c>
      <c r="Z21" s="12">
        <v>141600</v>
      </c>
      <c r="AA21" s="12">
        <v>139100</v>
      </c>
      <c r="AB21" s="12">
        <f>Z21-AA21</f>
        <v>2500</v>
      </c>
    </row>
    <row r="22" spans="1:28" x14ac:dyDescent="0.25">
      <c r="A22" s="29"/>
      <c r="B22" s="29"/>
      <c r="C22" s="29"/>
      <c r="D22" s="29"/>
      <c r="E22" s="33"/>
      <c r="F22" s="33"/>
      <c r="G22" s="29"/>
      <c r="H22" s="29"/>
      <c r="I22" s="29"/>
      <c r="J22" s="19"/>
      <c r="K22" s="19"/>
      <c r="L22" s="29"/>
      <c r="M22" s="29"/>
      <c r="N22" s="29"/>
      <c r="O22" s="29"/>
      <c r="P22" s="19"/>
      <c r="Q22" s="19"/>
      <c r="R22" s="29"/>
      <c r="S22" s="29"/>
      <c r="T22" s="29"/>
      <c r="U22" s="29"/>
      <c r="V22" s="19"/>
      <c r="W22" s="19"/>
      <c r="X22" s="19"/>
      <c r="Y22" s="19"/>
      <c r="Z22" s="33"/>
      <c r="AA22" s="33"/>
      <c r="AB22" s="33"/>
    </row>
    <row r="23" spans="1:28" x14ac:dyDescent="0.25">
      <c r="A23" s="3" t="s">
        <v>1138</v>
      </c>
      <c r="B23" s="3" t="s">
        <v>1136</v>
      </c>
      <c r="C23" s="3" t="s">
        <v>245</v>
      </c>
      <c r="D23" s="3">
        <v>15.77</v>
      </c>
      <c r="E23" s="12">
        <v>300</v>
      </c>
      <c r="F23" s="12"/>
      <c r="G23" s="3">
        <v>9.9913000000000007</v>
      </c>
      <c r="H23" s="3" t="s">
        <v>18</v>
      </c>
      <c r="I23" s="3">
        <v>0.9667</v>
      </c>
      <c r="J23" s="7">
        <v>1201</v>
      </c>
      <c r="K23" s="7">
        <f>I23*J23</f>
        <v>1161.0066999999999</v>
      </c>
      <c r="L23" s="3"/>
      <c r="M23" s="3"/>
      <c r="N23" s="3"/>
      <c r="O23" s="3"/>
      <c r="P23" s="7"/>
      <c r="Q23" s="7"/>
      <c r="R23" s="3"/>
      <c r="S23" s="3">
        <v>7.7786999999999997</v>
      </c>
      <c r="T23" s="3" t="s">
        <v>18</v>
      </c>
      <c r="U23" s="3">
        <v>3.6800999999999999</v>
      </c>
      <c r="V23" s="7">
        <v>96.97</v>
      </c>
      <c r="W23" s="7">
        <f>U23*V23</f>
        <v>356.85929699999997</v>
      </c>
      <c r="X23" s="7"/>
      <c r="Y23" s="7"/>
      <c r="Z23" s="12"/>
      <c r="AA23" s="12"/>
      <c r="AB23" s="12"/>
    </row>
    <row r="24" spans="1:28" x14ac:dyDescent="0.25">
      <c r="A24" s="3"/>
      <c r="B24" s="3" t="s">
        <v>1139</v>
      </c>
      <c r="C24" s="3"/>
      <c r="D24" s="3"/>
      <c r="E24" s="12"/>
      <c r="F24" s="12"/>
      <c r="G24" s="3"/>
      <c r="H24" s="3" t="s">
        <v>176</v>
      </c>
      <c r="I24" s="3">
        <v>2.9824000000000002</v>
      </c>
      <c r="J24" s="7">
        <v>883</v>
      </c>
      <c r="K24" s="7">
        <f t="shared" ref="K24:K26" si="4">I24*J24</f>
        <v>2633.4592000000002</v>
      </c>
      <c r="L24" s="3"/>
      <c r="M24" s="3"/>
      <c r="N24" s="3"/>
      <c r="O24" s="3"/>
      <c r="P24" s="7"/>
      <c r="Q24" s="7"/>
      <c r="R24" s="3"/>
      <c r="S24" s="3"/>
      <c r="T24" s="3" t="s">
        <v>176</v>
      </c>
      <c r="U24" s="3">
        <v>1.7907999999999999</v>
      </c>
      <c r="V24" s="7">
        <v>96.97</v>
      </c>
      <c r="W24" s="7">
        <f t="shared" ref="W24:W25" si="5">U24*V24</f>
        <v>173.653876</v>
      </c>
      <c r="X24" s="7"/>
      <c r="Y24" s="7"/>
      <c r="Z24" s="12"/>
      <c r="AA24" s="12"/>
      <c r="AB24" s="12"/>
    </row>
    <row r="25" spans="1:28" x14ac:dyDescent="0.25">
      <c r="A25" s="3" t="s">
        <v>1109</v>
      </c>
      <c r="B25" s="3"/>
      <c r="C25" s="3"/>
      <c r="D25" s="3"/>
      <c r="E25" s="12"/>
      <c r="F25" s="12"/>
      <c r="G25" s="3"/>
      <c r="H25" s="3" t="s">
        <v>161</v>
      </c>
      <c r="I25" s="3">
        <v>0.31159999999999999</v>
      </c>
      <c r="J25" s="7">
        <v>1228</v>
      </c>
      <c r="K25" s="7">
        <f t="shared" si="4"/>
        <v>382.64479999999998</v>
      </c>
      <c r="L25" s="3"/>
      <c r="M25" s="3"/>
      <c r="N25" s="3"/>
      <c r="O25" s="3"/>
      <c r="P25" s="7"/>
      <c r="Q25" s="7"/>
      <c r="R25" s="3"/>
      <c r="S25" s="3"/>
      <c r="T25" s="3" t="s">
        <v>16</v>
      </c>
      <c r="U25" s="3">
        <v>2.3077999999999999</v>
      </c>
      <c r="V25" s="7">
        <v>96.97</v>
      </c>
      <c r="W25" s="7">
        <f t="shared" si="5"/>
        <v>223.78736599999999</v>
      </c>
      <c r="X25" s="7"/>
      <c r="Y25" s="7"/>
      <c r="Z25" s="12"/>
      <c r="AA25" s="12"/>
      <c r="AB25" s="12"/>
    </row>
    <row r="26" spans="1:28" x14ac:dyDescent="0.25">
      <c r="A26" s="3" t="s">
        <v>35</v>
      </c>
      <c r="B26" s="3"/>
      <c r="C26" s="3"/>
      <c r="D26" s="3"/>
      <c r="E26" s="12"/>
      <c r="F26" s="12"/>
      <c r="G26" s="3"/>
      <c r="H26" s="3" t="s">
        <v>16</v>
      </c>
      <c r="I26" s="3">
        <v>5.7305999999999999</v>
      </c>
      <c r="J26" s="7">
        <v>1118</v>
      </c>
      <c r="K26" s="7">
        <f t="shared" si="4"/>
        <v>6406.8108000000002</v>
      </c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 t="s">
        <v>145</v>
      </c>
      <c r="B27" s="3"/>
      <c r="C27" s="3"/>
      <c r="D27" s="3"/>
      <c r="E27" s="12"/>
      <c r="F27" s="12"/>
      <c r="G27" s="3"/>
      <c r="H27" s="3"/>
      <c r="I27" s="3">
        <f>SUM(I23:I26)</f>
        <v>9.991299999999999</v>
      </c>
      <c r="J27" s="7"/>
      <c r="K27" s="7">
        <f>SUM(K23:K26)</f>
        <v>10583.9215</v>
      </c>
      <c r="L27" s="3"/>
      <c r="M27" s="3"/>
      <c r="N27" s="3"/>
      <c r="O27" s="3"/>
      <c r="P27" s="7"/>
      <c r="Q27" s="7"/>
      <c r="R27" s="3"/>
      <c r="S27" s="3"/>
      <c r="T27" s="3"/>
      <c r="U27" s="3">
        <f>SUM(U23:U25)</f>
        <v>7.7787000000000006</v>
      </c>
      <c r="V27" s="7"/>
      <c r="W27" s="7">
        <f>SUM(W23:W25)</f>
        <v>754.30053899999996</v>
      </c>
      <c r="X27" s="7"/>
      <c r="Y27" s="7">
        <f>K27+W27</f>
        <v>11338.222039</v>
      </c>
      <c r="Z27" s="12">
        <v>11300</v>
      </c>
      <c r="AA27" s="12">
        <v>300</v>
      </c>
      <c r="AB27" s="12">
        <f>Z27-AA27</f>
        <v>11000</v>
      </c>
    </row>
    <row r="28" spans="1:28" s="4" customFormat="1" x14ac:dyDescent="0.25">
      <c r="A28" s="29"/>
      <c r="B28" s="29"/>
      <c r="C28" s="29"/>
      <c r="D28" s="29"/>
      <c r="E28" s="33"/>
      <c r="F28" s="33"/>
      <c r="G28" s="29"/>
      <c r="H28" s="29"/>
      <c r="I28" s="29"/>
      <c r="J28" s="19"/>
      <c r="K28" s="19"/>
      <c r="L28" s="29"/>
      <c r="M28" s="29"/>
      <c r="N28" s="29"/>
      <c r="O28" s="29"/>
      <c r="P28" s="19"/>
      <c r="Q28" s="19"/>
      <c r="R28" s="29"/>
      <c r="S28" s="29"/>
      <c r="T28" s="29"/>
      <c r="U28" s="29"/>
      <c r="V28" s="19"/>
      <c r="W28" s="19"/>
      <c r="X28" s="19"/>
      <c r="Y28" s="19"/>
      <c r="Z28" s="33"/>
      <c r="AA28" s="33"/>
      <c r="AB28" s="33"/>
    </row>
    <row r="29" spans="1:28" x14ac:dyDescent="0.25">
      <c r="A29" s="3" t="s">
        <v>36</v>
      </c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 t="s">
        <v>19</v>
      </c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>
        <f>AB10+AB21+AB27</f>
        <v>14300</v>
      </c>
    </row>
    <row r="31" spans="1:28" x14ac:dyDescent="0.25">
      <c r="A31" s="3" t="s">
        <v>20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>
        <f>AB30/2</f>
        <v>7150</v>
      </c>
    </row>
    <row r="32" spans="1:28" x14ac:dyDescent="0.25">
      <c r="A32" s="3" t="s">
        <v>21</v>
      </c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>
        <f>AB31*0.1</f>
        <v>715</v>
      </c>
    </row>
    <row r="33" spans="1:28" x14ac:dyDescent="0.25">
      <c r="A33" s="3" t="s">
        <v>22</v>
      </c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>
        <f>AB32*0.27766</f>
        <v>198.52690000000001</v>
      </c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s="4" customFormat="1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s="4" customFormat="1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s="4" customFormat="1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9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9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9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9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9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9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9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9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9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9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9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9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9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9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  <c r="AC62" s="4"/>
    </row>
    <row r="63" spans="1:29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  <c r="AC63" s="4"/>
    </row>
    <row r="64" spans="1:29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  <c r="AC64" s="4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  <c r="AC65" s="4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  <c r="AC66" s="4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  <c r="AC67" s="4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5EB6C-ECDD-401F-AE49-FA5CA9E1CB04}">
  <dimension ref="A1:AC172"/>
  <sheetViews>
    <sheetView workbookViewId="0">
      <selection activeCell="E28" sqref="E28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1140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1141</v>
      </c>
      <c r="B3" s="3" t="s">
        <v>1142</v>
      </c>
      <c r="C3" s="3" t="s">
        <v>883</v>
      </c>
      <c r="D3" s="3">
        <v>157.68</v>
      </c>
      <c r="E3" s="12">
        <v>33700</v>
      </c>
      <c r="F3" s="12"/>
      <c r="G3" s="3">
        <v>37.456600000000002</v>
      </c>
      <c r="H3" s="3" t="s">
        <v>18</v>
      </c>
      <c r="I3" s="3">
        <v>31.438099999999999</v>
      </c>
      <c r="J3" s="7">
        <v>1201</v>
      </c>
      <c r="K3" s="7">
        <f>I3*J3</f>
        <v>37757.158100000001</v>
      </c>
      <c r="L3" s="3"/>
      <c r="M3" s="3"/>
      <c r="N3" s="3"/>
      <c r="O3" s="3"/>
      <c r="P3" s="7"/>
      <c r="Q3" s="7"/>
      <c r="R3" s="3"/>
      <c r="S3" s="3">
        <v>120.2234</v>
      </c>
      <c r="T3" s="3" t="s">
        <v>18</v>
      </c>
      <c r="U3" s="3">
        <v>11.9672</v>
      </c>
      <c r="V3" s="7">
        <v>96.97</v>
      </c>
      <c r="W3" s="7">
        <f>U3*V3</f>
        <v>1160.459384</v>
      </c>
      <c r="X3" s="7"/>
      <c r="Y3" s="7"/>
      <c r="Z3" s="12"/>
      <c r="AA3" s="12"/>
      <c r="AB3" s="12"/>
      <c r="AC3" s="4"/>
    </row>
    <row r="4" spans="1:29" x14ac:dyDescent="0.25">
      <c r="A4" s="3"/>
      <c r="B4" s="3"/>
      <c r="C4" s="3"/>
      <c r="D4" s="3"/>
      <c r="E4" s="12"/>
      <c r="F4" s="12"/>
      <c r="G4" s="3"/>
      <c r="H4" s="3" t="s">
        <v>106</v>
      </c>
      <c r="I4" s="3">
        <v>5.5526999999999997</v>
      </c>
      <c r="J4" s="7">
        <v>704</v>
      </c>
      <c r="K4" s="7">
        <f t="shared" ref="K4:K5" si="0">I4*J4</f>
        <v>3909.1007999999997</v>
      </c>
      <c r="L4" s="3"/>
      <c r="M4" s="3"/>
      <c r="N4" s="3"/>
      <c r="O4" s="3"/>
      <c r="P4" s="7"/>
      <c r="Q4" s="7"/>
      <c r="R4" s="3"/>
      <c r="S4" s="3"/>
      <c r="T4" s="3" t="s">
        <v>106</v>
      </c>
      <c r="U4" s="14">
        <v>100.3764</v>
      </c>
      <c r="V4" s="7">
        <v>96.97</v>
      </c>
      <c r="W4" s="7">
        <f t="shared" ref="W4:W7" si="1">U4*V4</f>
        <v>9733.4995080000008</v>
      </c>
      <c r="X4" s="7"/>
      <c r="Y4" s="7"/>
      <c r="Z4" s="12"/>
      <c r="AA4" s="12"/>
      <c r="AB4" s="12"/>
      <c r="AC4" s="4"/>
    </row>
    <row r="5" spans="1:29" x14ac:dyDescent="0.25">
      <c r="A5" s="3"/>
      <c r="B5" s="3"/>
      <c r="C5" s="3"/>
      <c r="D5" s="3"/>
      <c r="E5" s="12"/>
      <c r="F5" s="12"/>
      <c r="G5" s="3"/>
      <c r="H5" s="3" t="s">
        <v>115</v>
      </c>
      <c r="I5" s="3">
        <v>0.46579999999999999</v>
      </c>
      <c r="J5" s="7">
        <v>980</v>
      </c>
      <c r="K5" s="7">
        <f t="shared" si="0"/>
        <v>456.48399999999998</v>
      </c>
      <c r="L5" s="3"/>
      <c r="M5" s="3"/>
      <c r="N5" s="3"/>
      <c r="O5" s="3"/>
      <c r="P5" s="7"/>
      <c r="Q5" s="7"/>
      <c r="R5" s="3"/>
      <c r="S5" s="3"/>
      <c r="T5" s="3" t="s">
        <v>161</v>
      </c>
      <c r="U5" s="14">
        <v>0.21879999999999999</v>
      </c>
      <c r="V5" s="7">
        <v>96.97</v>
      </c>
      <c r="W5" s="7">
        <f t="shared" si="1"/>
        <v>21.217036</v>
      </c>
      <c r="X5" s="7"/>
      <c r="Y5" s="7"/>
      <c r="Z5" s="12"/>
      <c r="AA5" s="12"/>
      <c r="AB5" s="12"/>
      <c r="AC5" s="4"/>
    </row>
    <row r="6" spans="1:29" x14ac:dyDescent="0.25">
      <c r="A6" s="3"/>
      <c r="B6" s="3"/>
      <c r="C6" s="3"/>
      <c r="D6" s="3"/>
      <c r="E6" s="12"/>
      <c r="F6" s="12"/>
      <c r="G6" s="3"/>
      <c r="H6" s="3"/>
      <c r="I6" s="3"/>
      <c r="J6" s="7"/>
      <c r="K6" s="7"/>
      <c r="L6" s="3"/>
      <c r="M6" s="3"/>
      <c r="N6" s="3"/>
      <c r="O6" s="3"/>
      <c r="P6" s="7"/>
      <c r="Q6" s="7"/>
      <c r="R6" s="3"/>
      <c r="S6" s="3"/>
      <c r="T6" s="3" t="s">
        <v>115</v>
      </c>
      <c r="U6" s="14">
        <v>0.7722</v>
      </c>
      <c r="V6" s="7">
        <v>96.97</v>
      </c>
      <c r="W6" s="7">
        <f t="shared" si="1"/>
        <v>74.880234000000002</v>
      </c>
      <c r="X6" s="7"/>
      <c r="Y6" s="7"/>
      <c r="Z6" s="12"/>
      <c r="AA6" s="12"/>
      <c r="AB6" s="12"/>
      <c r="AC6" s="4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/>
      <c r="O7" s="3"/>
      <c r="P7" s="7"/>
      <c r="Q7" s="7"/>
      <c r="R7" s="3"/>
      <c r="S7" s="3"/>
      <c r="T7" s="3" t="s">
        <v>63</v>
      </c>
      <c r="U7" s="3">
        <v>6.8887999999999998</v>
      </c>
      <c r="V7" s="7">
        <v>96.97</v>
      </c>
      <c r="W7" s="7">
        <f t="shared" si="1"/>
        <v>668.006936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>
        <f>SUM(I3:I5)</f>
        <v>37.456600000000002</v>
      </c>
      <c r="J8" s="7"/>
      <c r="K8" s="7">
        <f>SUM(K3:K5)</f>
        <v>42122.742899999997</v>
      </c>
      <c r="L8" s="3"/>
      <c r="M8" s="3"/>
      <c r="N8" s="3"/>
      <c r="O8" s="3"/>
      <c r="P8" s="7"/>
      <c r="Q8" s="7"/>
      <c r="R8" s="3"/>
      <c r="S8" s="3"/>
      <c r="T8" s="3"/>
      <c r="U8" s="3">
        <f>SUM(U3:U7)</f>
        <v>120.22340000000001</v>
      </c>
      <c r="V8" s="7"/>
      <c r="W8" s="7">
        <f>SUM(W3:W7)</f>
        <v>11658.063098000001</v>
      </c>
      <c r="X8" s="7"/>
      <c r="Y8" s="7">
        <f>K8+W8</f>
        <v>53780.805997999996</v>
      </c>
      <c r="Z8" s="12">
        <v>53800</v>
      </c>
      <c r="AA8" s="12">
        <v>33700</v>
      </c>
      <c r="AB8" s="12">
        <f>Z8-AA8</f>
        <v>20100</v>
      </c>
      <c r="AC8" s="4"/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  <c r="AC9" s="4"/>
    </row>
    <row r="10" spans="1:29" x14ac:dyDescent="0.25">
      <c r="A10" s="3" t="s">
        <v>1143</v>
      </c>
      <c r="B10" s="3" t="s">
        <v>1144</v>
      </c>
      <c r="C10" s="3" t="s">
        <v>883</v>
      </c>
      <c r="D10" s="3">
        <v>33.64</v>
      </c>
      <c r="E10" s="12">
        <v>1800</v>
      </c>
      <c r="F10" s="12"/>
      <c r="G10" s="3">
        <v>21.527899999999999</v>
      </c>
      <c r="H10" s="3" t="s">
        <v>157</v>
      </c>
      <c r="I10" s="3">
        <v>0.4748</v>
      </c>
      <c r="J10" s="7">
        <v>925</v>
      </c>
      <c r="K10" s="7">
        <f>I10*J10</f>
        <v>439.19</v>
      </c>
      <c r="L10" s="3"/>
      <c r="M10" s="3">
        <v>9.2584</v>
      </c>
      <c r="N10" s="3" t="s">
        <v>18</v>
      </c>
      <c r="O10" s="3">
        <v>2.6553</v>
      </c>
      <c r="P10" s="7">
        <v>196</v>
      </c>
      <c r="Q10" s="7">
        <f>O10*P10</f>
        <v>520.43880000000001</v>
      </c>
      <c r="R10" s="3"/>
      <c r="S10" s="3">
        <v>7.8536999999999999</v>
      </c>
      <c r="T10" s="3" t="s">
        <v>157</v>
      </c>
      <c r="U10" s="3">
        <v>0.69769999999999999</v>
      </c>
      <c r="V10" s="7">
        <v>96.97</v>
      </c>
      <c r="W10" s="7">
        <f>U10*V10</f>
        <v>67.655968999999999</v>
      </c>
      <c r="X10" s="7"/>
      <c r="Y10" s="7"/>
      <c r="Z10" s="12"/>
      <c r="AA10" s="12"/>
      <c r="AB10" s="12"/>
      <c r="AC10" s="4"/>
    </row>
    <row r="11" spans="1:29" x14ac:dyDescent="0.25">
      <c r="A11" s="3"/>
      <c r="B11" s="3" t="s">
        <v>1145</v>
      </c>
      <c r="C11" s="3"/>
      <c r="D11" s="3"/>
      <c r="E11" s="12"/>
      <c r="F11" s="12"/>
      <c r="G11" s="3"/>
      <c r="H11" s="3" t="s">
        <v>1146</v>
      </c>
      <c r="I11" s="3">
        <v>4.9744000000000002</v>
      </c>
      <c r="J11" s="7">
        <v>1201</v>
      </c>
      <c r="K11" s="7">
        <f t="shared" ref="K11:K13" si="2">I11*J11</f>
        <v>5974.2543999999998</v>
      </c>
      <c r="L11" s="3"/>
      <c r="M11" s="3"/>
      <c r="N11" s="3" t="s">
        <v>161</v>
      </c>
      <c r="O11" s="3">
        <v>0.745</v>
      </c>
      <c r="P11" s="7">
        <v>196</v>
      </c>
      <c r="Q11" s="7">
        <f t="shared" ref="Q11:Q13" si="3">O11*P11</f>
        <v>146.02000000000001</v>
      </c>
      <c r="R11" s="3"/>
      <c r="S11" s="3"/>
      <c r="T11" s="3" t="s">
        <v>18</v>
      </c>
      <c r="U11" s="3">
        <v>0.75280000000000002</v>
      </c>
      <c r="V11" s="7">
        <v>96.97</v>
      </c>
      <c r="W11" s="7">
        <f t="shared" ref="W11:W12" si="4">U11*V11</f>
        <v>72.999015999999997</v>
      </c>
      <c r="X11" s="7"/>
      <c r="Y11" s="7"/>
      <c r="Z11" s="12"/>
      <c r="AA11" s="12"/>
      <c r="AB11" s="12"/>
      <c r="AC11" s="4"/>
    </row>
    <row r="12" spans="1:29" x14ac:dyDescent="0.25">
      <c r="A12" s="3"/>
      <c r="B12" s="3" t="s">
        <v>1147</v>
      </c>
      <c r="C12" s="3"/>
      <c r="D12" s="3"/>
      <c r="E12" s="12"/>
      <c r="F12" s="12"/>
      <c r="G12" s="3"/>
      <c r="H12" s="3" t="s">
        <v>161</v>
      </c>
      <c r="I12" s="3">
        <v>14.226000000000001</v>
      </c>
      <c r="J12" s="7">
        <v>1228</v>
      </c>
      <c r="K12" s="7">
        <f t="shared" si="2"/>
        <v>17469.528000000002</v>
      </c>
      <c r="L12" s="3"/>
      <c r="M12" s="3"/>
      <c r="N12" s="3" t="s">
        <v>307</v>
      </c>
      <c r="O12" s="3">
        <v>1.4371</v>
      </c>
      <c r="P12" s="7">
        <v>196</v>
      </c>
      <c r="Q12" s="7">
        <f t="shared" si="3"/>
        <v>281.67160000000001</v>
      </c>
      <c r="R12" s="3"/>
      <c r="S12" s="3"/>
      <c r="T12" s="3" t="s">
        <v>161</v>
      </c>
      <c r="U12" s="3">
        <v>6.4032</v>
      </c>
      <c r="V12" s="7">
        <v>96.97</v>
      </c>
      <c r="W12" s="7">
        <f t="shared" si="4"/>
        <v>620.91830400000003</v>
      </c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307</v>
      </c>
      <c r="I13" s="3">
        <v>1.8527</v>
      </c>
      <c r="J13" s="7">
        <v>897</v>
      </c>
      <c r="K13" s="7">
        <f t="shared" si="2"/>
        <v>1661.8719000000001</v>
      </c>
      <c r="L13" s="3"/>
      <c r="M13" s="3"/>
      <c r="N13" s="3" t="s">
        <v>45</v>
      </c>
      <c r="O13" s="3">
        <v>4.4210000000000003</v>
      </c>
      <c r="P13" s="7">
        <v>196</v>
      </c>
      <c r="Q13" s="7">
        <f t="shared" si="3"/>
        <v>866.51600000000008</v>
      </c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 t="s">
        <v>35</v>
      </c>
      <c r="B14" s="3"/>
      <c r="C14" s="3"/>
      <c r="D14" s="3"/>
      <c r="E14" s="12"/>
      <c r="F14" s="12"/>
      <c r="G14" s="3"/>
      <c r="H14" s="3"/>
      <c r="I14" s="3">
        <f>SUM(I10:I13)</f>
        <v>21.527899999999999</v>
      </c>
      <c r="J14" s="7"/>
      <c r="K14" s="7">
        <f>SUM(K10:K13)</f>
        <v>25544.844300000004</v>
      </c>
      <c r="L14" s="3"/>
      <c r="M14" s="3"/>
      <c r="N14" s="3"/>
      <c r="O14" s="3">
        <f>SUM(O10:O13)</f>
        <v>9.2584000000000017</v>
      </c>
      <c r="P14" s="7"/>
      <c r="Q14" s="7">
        <f>SUM(Q10:Q13)</f>
        <v>1814.6464000000001</v>
      </c>
      <c r="R14" s="3"/>
      <c r="S14" s="3"/>
      <c r="T14" s="3"/>
      <c r="U14" s="3">
        <f>SUM(U10:U12)</f>
        <v>7.8536999999999999</v>
      </c>
      <c r="V14" s="7"/>
      <c r="W14" s="7">
        <f>SUM(W10:W12)</f>
        <v>761.57328900000005</v>
      </c>
      <c r="X14" s="7"/>
      <c r="Y14" s="7">
        <f>K14+Q14+W14</f>
        <v>28121.063989000006</v>
      </c>
      <c r="Z14" s="12">
        <v>28100</v>
      </c>
      <c r="AA14" s="12">
        <v>1800</v>
      </c>
      <c r="AB14" s="12">
        <f>Z14-AA14</f>
        <v>26300</v>
      </c>
      <c r="AC14" s="4"/>
    </row>
    <row r="15" spans="1:29" x14ac:dyDescent="0.25">
      <c r="A15" s="29"/>
      <c r="B15" s="29"/>
      <c r="C15" s="29"/>
      <c r="D15" s="29"/>
      <c r="E15" s="33"/>
      <c r="F15" s="33"/>
      <c r="G15" s="29"/>
      <c r="H15" s="29"/>
      <c r="I15" s="29"/>
      <c r="J15" s="19"/>
      <c r="K15" s="19"/>
      <c r="L15" s="29"/>
      <c r="M15" s="29"/>
      <c r="N15" s="29"/>
      <c r="O15" s="29"/>
      <c r="P15" s="19"/>
      <c r="Q15" s="19"/>
      <c r="R15" s="29"/>
      <c r="S15" s="29"/>
      <c r="T15" s="29"/>
      <c r="U15" s="29"/>
      <c r="V15" s="19"/>
      <c r="W15" s="19"/>
      <c r="X15" s="19"/>
      <c r="Y15" s="19"/>
      <c r="Z15" s="33"/>
      <c r="AA15" s="33"/>
      <c r="AB15" s="33"/>
      <c r="AC15" s="4"/>
    </row>
    <row r="16" spans="1:29" x14ac:dyDescent="0.25">
      <c r="A16" s="3" t="s">
        <v>1148</v>
      </c>
      <c r="B16" s="3" t="s">
        <v>1149</v>
      </c>
      <c r="C16" s="3" t="s">
        <v>264</v>
      </c>
      <c r="D16" s="3">
        <v>160</v>
      </c>
      <c r="E16" s="12">
        <v>56900</v>
      </c>
      <c r="F16" s="12"/>
      <c r="G16" s="3">
        <v>47.566499999999998</v>
      </c>
      <c r="H16" s="3" t="s">
        <v>18</v>
      </c>
      <c r="I16" s="3">
        <v>43.630899999999997</v>
      </c>
      <c r="J16" s="7">
        <v>1201</v>
      </c>
      <c r="K16" s="7">
        <f>I16*J16</f>
        <v>52400.710899999998</v>
      </c>
      <c r="L16" s="3"/>
      <c r="M16" s="3"/>
      <c r="N16" s="3"/>
      <c r="O16" s="3"/>
      <c r="P16" s="7"/>
      <c r="Q16" s="7"/>
      <c r="R16" s="3"/>
      <c r="S16" s="3">
        <v>112.4335</v>
      </c>
      <c r="T16" s="3" t="s">
        <v>18</v>
      </c>
      <c r="U16" s="3">
        <v>46.202800000000003</v>
      </c>
      <c r="V16" s="7">
        <v>96.97</v>
      </c>
      <c r="W16" s="7">
        <f>U16*V16</f>
        <v>4480.2855159999999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45</v>
      </c>
      <c r="I17" s="3">
        <v>2.8679999999999999</v>
      </c>
      <c r="J17" s="7">
        <v>524</v>
      </c>
      <c r="K17" s="7">
        <f t="shared" ref="K17:K18" si="5">I17*J17</f>
        <v>1502.8319999999999</v>
      </c>
      <c r="L17" s="3"/>
      <c r="M17" s="3"/>
      <c r="N17" s="3"/>
      <c r="O17" s="3"/>
      <c r="P17" s="7"/>
      <c r="Q17" s="7"/>
      <c r="R17" s="3"/>
      <c r="S17" s="3"/>
      <c r="T17" s="3" t="s">
        <v>106</v>
      </c>
      <c r="U17" s="3">
        <v>32.643099999999997</v>
      </c>
      <c r="V17" s="7">
        <v>96.97</v>
      </c>
      <c r="W17" s="7">
        <f t="shared" ref="W17:W24" si="6">U17*V17</f>
        <v>3165.4014069999998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34</v>
      </c>
      <c r="I18" s="3">
        <v>1.0676000000000001</v>
      </c>
      <c r="J18" s="7">
        <v>1201</v>
      </c>
      <c r="K18" s="7">
        <f t="shared" si="5"/>
        <v>1282.1876000000002</v>
      </c>
      <c r="L18" s="3"/>
      <c r="M18" s="3"/>
      <c r="N18" s="3"/>
      <c r="O18" s="3"/>
      <c r="P18" s="7"/>
      <c r="Q18" s="7"/>
      <c r="R18" s="3"/>
      <c r="S18" s="3"/>
      <c r="T18" s="3" t="s">
        <v>161</v>
      </c>
      <c r="U18" s="3">
        <v>0.75760000000000005</v>
      </c>
      <c r="V18" s="7">
        <v>96.97</v>
      </c>
      <c r="W18" s="7">
        <f t="shared" si="6"/>
        <v>73.464472000000001</v>
      </c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 t="s">
        <v>16</v>
      </c>
      <c r="U19" s="3">
        <v>6.08E-2</v>
      </c>
      <c r="V19" s="7">
        <v>96.97</v>
      </c>
      <c r="W19" s="7">
        <f t="shared" si="6"/>
        <v>5.8957759999999997</v>
      </c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 t="s">
        <v>115</v>
      </c>
      <c r="U20" s="3">
        <v>2.7187999999999999</v>
      </c>
      <c r="V20" s="7">
        <v>96.97</v>
      </c>
      <c r="W20" s="7">
        <f t="shared" si="6"/>
        <v>263.64203599999996</v>
      </c>
      <c r="X20" s="7"/>
      <c r="Y20" s="7"/>
      <c r="Z20" s="12"/>
      <c r="AA20" s="12"/>
      <c r="AB20" s="12"/>
      <c r="AC20" s="4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 t="s">
        <v>45</v>
      </c>
      <c r="U21" s="3">
        <v>3.4554</v>
      </c>
      <c r="V21" s="7">
        <v>96.97</v>
      </c>
      <c r="W21" s="7">
        <f t="shared" si="6"/>
        <v>335.07013799999999</v>
      </c>
      <c r="X21" s="7"/>
      <c r="Y21" s="7"/>
      <c r="Z21" s="12"/>
      <c r="AA21" s="12"/>
      <c r="AB21" s="12"/>
      <c r="AC21" s="4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 t="s">
        <v>63</v>
      </c>
      <c r="U22" s="3">
        <v>1.641</v>
      </c>
      <c r="V22" s="7">
        <v>96.97</v>
      </c>
      <c r="W22" s="7">
        <f t="shared" si="6"/>
        <v>159.12777</v>
      </c>
      <c r="X22" s="7"/>
      <c r="Y22" s="7"/>
      <c r="Z22" s="12"/>
      <c r="AA22" s="12"/>
      <c r="AB22" s="12"/>
      <c r="AC22" s="4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 t="s">
        <v>34</v>
      </c>
      <c r="U23" s="3">
        <v>5.9619999999999997</v>
      </c>
      <c r="V23" s="7">
        <v>96.97</v>
      </c>
      <c r="W23" s="7">
        <f t="shared" si="6"/>
        <v>578.13513999999998</v>
      </c>
      <c r="X23" s="7"/>
      <c r="Y23" s="7"/>
      <c r="Z23" s="12"/>
      <c r="AA23" s="12"/>
      <c r="AB23" s="12"/>
      <c r="AC23" s="4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 t="s">
        <v>49</v>
      </c>
      <c r="U24" s="3">
        <v>18.992000000000001</v>
      </c>
      <c r="V24" s="7">
        <v>96.97</v>
      </c>
      <c r="W24" s="7">
        <f t="shared" si="6"/>
        <v>1841.6542400000001</v>
      </c>
      <c r="X24" s="7"/>
      <c r="Y24" s="7"/>
      <c r="Z24" s="12"/>
      <c r="AA24" s="12"/>
      <c r="AB24" s="12"/>
      <c r="AC24" s="4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>
        <f>SUM(I16:I18)</f>
        <v>47.566499999999998</v>
      </c>
      <c r="J25" s="7"/>
      <c r="K25" s="7">
        <f>SUM(K16:K18)</f>
        <v>55185.730499999998</v>
      </c>
      <c r="L25" s="3"/>
      <c r="M25" s="3"/>
      <c r="N25" s="3"/>
      <c r="O25" s="3"/>
      <c r="P25" s="7"/>
      <c r="Q25" s="7"/>
      <c r="R25" s="3"/>
      <c r="S25" s="3"/>
      <c r="T25" s="3"/>
      <c r="U25" s="3">
        <f>SUM(U16:U24)</f>
        <v>112.43350000000001</v>
      </c>
      <c r="V25" s="7"/>
      <c r="W25" s="7">
        <f>SUM(W16:W24)</f>
        <v>10902.676494999998</v>
      </c>
      <c r="X25" s="7"/>
      <c r="Y25" s="7">
        <f>K25+W25</f>
        <v>66088.406994999998</v>
      </c>
      <c r="Z25" s="12">
        <v>66100</v>
      </c>
      <c r="AA25" s="12">
        <v>56900</v>
      </c>
      <c r="AB25" s="12">
        <f>Z25-AA25</f>
        <v>9200</v>
      </c>
      <c r="AC25" s="4"/>
    </row>
    <row r="26" spans="1:29" x14ac:dyDescent="0.25">
      <c r="A26" s="29"/>
      <c r="B26" s="29"/>
      <c r="C26" s="29"/>
      <c r="D26" s="29"/>
      <c r="E26" s="33"/>
      <c r="F26" s="33"/>
      <c r="G26" s="29"/>
      <c r="H26" s="29"/>
      <c r="I26" s="29"/>
      <c r="J26" s="19"/>
      <c r="K26" s="19"/>
      <c r="L26" s="29"/>
      <c r="M26" s="29"/>
      <c r="N26" s="29"/>
      <c r="O26" s="29"/>
      <c r="P26" s="19"/>
      <c r="Q26" s="19"/>
      <c r="R26" s="29"/>
      <c r="S26" s="29"/>
      <c r="T26" s="29"/>
      <c r="U26" s="29"/>
      <c r="V26" s="19"/>
      <c r="W26" s="19"/>
      <c r="X26" s="19"/>
      <c r="Y26" s="19"/>
      <c r="Z26" s="33"/>
      <c r="AA26" s="33"/>
      <c r="AB26" s="33"/>
      <c r="AC26" s="4"/>
    </row>
    <row r="27" spans="1:29" x14ac:dyDescent="0.25">
      <c r="A27" s="3" t="s">
        <v>36</v>
      </c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  <c r="AC27" s="4"/>
    </row>
    <row r="28" spans="1:29" x14ac:dyDescent="0.25">
      <c r="A28" s="3" t="s">
        <v>19</v>
      </c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>
        <f>AB8+AB14+AB25</f>
        <v>55600</v>
      </c>
      <c r="AC28" s="4"/>
    </row>
    <row r="29" spans="1:29" x14ac:dyDescent="0.25">
      <c r="A29" s="3" t="s">
        <v>20</v>
      </c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>
        <f>AB28/2</f>
        <v>27800</v>
      </c>
      <c r="AC29" s="4"/>
    </row>
    <row r="30" spans="1:29" x14ac:dyDescent="0.25">
      <c r="A30" s="3" t="s">
        <v>21</v>
      </c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>
        <v>2780</v>
      </c>
      <c r="AC30" s="4"/>
    </row>
    <row r="31" spans="1:29" x14ac:dyDescent="0.25">
      <c r="A31" s="3" t="s">
        <v>22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>
        <f>AB30*0.23158</f>
        <v>643.79240000000004</v>
      </c>
      <c r="AC31" s="4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  <c r="AC32" s="4"/>
    </row>
    <row r="33" spans="1:29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  <c r="AC33" s="4"/>
    </row>
    <row r="34" spans="1:29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  <c r="AC34" s="4"/>
    </row>
    <row r="35" spans="1:29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  <c r="AC35" s="4"/>
    </row>
    <row r="36" spans="1:29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  <c r="AC36" s="4"/>
    </row>
    <row r="37" spans="1:29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  <c r="AC37" s="4"/>
    </row>
    <row r="38" spans="1:29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  <c r="AC38" s="4"/>
    </row>
    <row r="39" spans="1:29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  <c r="AC39" s="4"/>
    </row>
    <row r="40" spans="1:29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  <c r="AC40" s="4"/>
    </row>
    <row r="41" spans="1:29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  <c r="AC41" s="4"/>
    </row>
    <row r="42" spans="1:29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  <c r="AC42" s="4"/>
    </row>
    <row r="43" spans="1:29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  <c r="AC43" s="4"/>
    </row>
    <row r="44" spans="1:29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  <c r="AC44" s="4"/>
    </row>
    <row r="45" spans="1:29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  <c r="AC45" s="4"/>
    </row>
    <row r="46" spans="1:29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  <c r="AC46" s="4"/>
    </row>
    <row r="47" spans="1:29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  <c r="AC47" s="4"/>
    </row>
    <row r="48" spans="1:29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  <c r="AC48" s="4"/>
    </row>
    <row r="49" spans="1:29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  <c r="AC49" s="4"/>
    </row>
    <row r="50" spans="1:29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  <c r="AC50" s="4"/>
    </row>
    <row r="51" spans="1:29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  <c r="AC51" s="4"/>
    </row>
    <row r="52" spans="1:29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  <c r="AC52" s="4"/>
    </row>
    <row r="53" spans="1:29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  <c r="AC53" s="4"/>
    </row>
    <row r="54" spans="1:29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  <c r="AC54" s="4"/>
    </row>
    <row r="55" spans="1:29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  <c r="AC55" s="4"/>
    </row>
    <row r="56" spans="1:29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  <c r="AC56" s="4"/>
    </row>
    <row r="57" spans="1:29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  <c r="AC57" s="4"/>
    </row>
    <row r="58" spans="1:29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  <c r="AC58" s="4"/>
    </row>
    <row r="59" spans="1:29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  <c r="AC59" s="4"/>
    </row>
    <row r="60" spans="1:29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  <c r="AC60" s="4"/>
    </row>
    <row r="61" spans="1:29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  <c r="AC61" s="4"/>
    </row>
    <row r="62" spans="1:29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  <c r="AC62" s="4"/>
    </row>
    <row r="63" spans="1:29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  <c r="AC63" s="4"/>
    </row>
    <row r="64" spans="1:29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  <c r="AC64" s="4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  <c r="AC65" s="4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  <c r="AC66" s="4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  <c r="AC67" s="4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  <c r="AC76" s="4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  <c r="AC77" s="4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  <c r="AC78" s="4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  <c r="AC79" s="4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  <c r="AC80" s="4"/>
    </row>
    <row r="81" spans="1:29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  <c r="AC81" s="4"/>
    </row>
    <row r="82" spans="1:29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  <c r="AC82" s="4"/>
    </row>
    <row r="83" spans="1:29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  <c r="AC83" s="4"/>
    </row>
    <row r="84" spans="1:29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  <c r="AC84" s="4"/>
    </row>
    <row r="85" spans="1:29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  <c r="AC85" s="4"/>
    </row>
    <row r="86" spans="1:29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  <c r="AC86" s="4"/>
    </row>
    <row r="87" spans="1:29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  <c r="AC87" s="4"/>
    </row>
    <row r="88" spans="1:29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  <c r="AC88" s="4"/>
    </row>
    <row r="89" spans="1:29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  <c r="AC89" s="4"/>
    </row>
    <row r="90" spans="1:29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  <c r="AC90" s="4"/>
    </row>
    <row r="91" spans="1:29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  <c r="AC91" s="4"/>
    </row>
    <row r="92" spans="1:29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  <c r="AC92" s="4"/>
    </row>
    <row r="93" spans="1:29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  <c r="AC93" s="4"/>
    </row>
    <row r="94" spans="1:29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  <c r="AC94" s="4"/>
    </row>
    <row r="95" spans="1:29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  <c r="AC95" s="4"/>
    </row>
    <row r="96" spans="1:29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  <c r="AC96" s="4"/>
    </row>
    <row r="97" spans="1:29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  <c r="AC97" s="4"/>
    </row>
    <row r="98" spans="1:29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  <c r="AC98" s="4"/>
    </row>
    <row r="99" spans="1:29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  <c r="AC99" s="4"/>
    </row>
    <row r="100" spans="1:29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  <c r="AC100" s="4"/>
    </row>
    <row r="101" spans="1:29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  <c r="AC101" s="4"/>
    </row>
    <row r="102" spans="1:29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  <c r="AC102" s="4"/>
    </row>
    <row r="103" spans="1:29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  <c r="AC103" s="4"/>
    </row>
    <row r="104" spans="1:29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  <c r="AC104" s="4"/>
    </row>
    <row r="105" spans="1:29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  <c r="AC105" s="4"/>
    </row>
    <row r="106" spans="1:29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  <c r="AC106" s="4"/>
    </row>
    <row r="107" spans="1:29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  <c r="AC107" s="4"/>
    </row>
    <row r="108" spans="1:29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  <c r="AC108" s="4"/>
    </row>
    <row r="109" spans="1:29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  <c r="AC109" s="4"/>
    </row>
    <row r="110" spans="1:29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  <c r="AC110" s="4"/>
    </row>
    <row r="111" spans="1:29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  <c r="AC111" s="4"/>
    </row>
    <row r="112" spans="1:29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  <c r="AC112" s="4"/>
    </row>
    <row r="113" spans="1:29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  <c r="AC113" s="4"/>
    </row>
    <row r="114" spans="1:29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  <c r="AC114" s="4"/>
    </row>
    <row r="115" spans="1:29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  <c r="AC115" s="4"/>
    </row>
    <row r="116" spans="1:29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  <c r="AC116" s="4"/>
    </row>
    <row r="117" spans="1:29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  <c r="AC117" s="4"/>
    </row>
    <row r="118" spans="1:29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  <c r="AC118" s="4"/>
    </row>
    <row r="119" spans="1:29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  <c r="AC119" s="4"/>
    </row>
    <row r="120" spans="1:29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  <c r="AC120" s="4"/>
    </row>
    <row r="121" spans="1:29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  <c r="AC121" s="4"/>
    </row>
    <row r="122" spans="1:29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  <c r="AC122" s="4"/>
    </row>
    <row r="123" spans="1:29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  <c r="AC123" s="4"/>
    </row>
    <row r="124" spans="1:29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  <c r="AC124" s="4"/>
    </row>
    <row r="125" spans="1:29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  <c r="AC125" s="4"/>
    </row>
    <row r="126" spans="1:29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  <c r="AC126" s="4"/>
    </row>
    <row r="127" spans="1:29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  <c r="AC127" s="4"/>
    </row>
    <row r="128" spans="1:29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  <c r="AC128" s="4"/>
    </row>
    <row r="129" spans="1:29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  <c r="AC129" s="4"/>
    </row>
    <row r="130" spans="1:29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  <c r="AC130" s="4"/>
    </row>
    <row r="131" spans="1:29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  <c r="AC131" s="4"/>
    </row>
    <row r="132" spans="1:29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  <c r="AC132" s="4"/>
    </row>
    <row r="133" spans="1:29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  <c r="AC133" s="4"/>
    </row>
    <row r="134" spans="1:29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  <c r="AC134" s="4"/>
    </row>
    <row r="135" spans="1:29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  <c r="AC135" s="4"/>
    </row>
    <row r="136" spans="1:29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  <c r="AC136" s="4"/>
    </row>
    <row r="137" spans="1:29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  <c r="AC137" s="4"/>
    </row>
    <row r="138" spans="1:29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  <c r="AC138" s="4"/>
    </row>
    <row r="139" spans="1:29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  <c r="AC139" s="4"/>
    </row>
    <row r="140" spans="1:29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  <c r="AC140" s="4"/>
    </row>
    <row r="141" spans="1:29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  <c r="AC141" s="4"/>
    </row>
    <row r="142" spans="1:29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  <c r="AC142" s="4"/>
    </row>
    <row r="143" spans="1:29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  <c r="AC143" s="4"/>
    </row>
    <row r="144" spans="1:29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  <c r="AC144" s="4"/>
    </row>
    <row r="145" spans="1:29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  <c r="AC145" s="4"/>
    </row>
    <row r="146" spans="1:29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  <c r="AC146" s="4"/>
    </row>
    <row r="147" spans="1:29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  <c r="AC147" s="4"/>
    </row>
    <row r="148" spans="1:29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  <c r="AC148" s="4"/>
    </row>
    <row r="149" spans="1:29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  <c r="AC149" s="4"/>
    </row>
    <row r="150" spans="1:29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  <c r="AC150" s="4"/>
    </row>
    <row r="151" spans="1:29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  <c r="AC151" s="4"/>
    </row>
    <row r="152" spans="1:29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  <c r="AC152" s="4"/>
    </row>
    <row r="153" spans="1:29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  <c r="AC153" s="4"/>
    </row>
    <row r="154" spans="1:29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  <c r="AC154" s="4"/>
    </row>
    <row r="155" spans="1:29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  <c r="AC155" s="4"/>
    </row>
    <row r="156" spans="1:29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  <c r="AC156" s="4"/>
    </row>
    <row r="157" spans="1:29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  <c r="AC157" s="4"/>
    </row>
    <row r="158" spans="1:29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  <c r="AC158" s="4"/>
    </row>
    <row r="159" spans="1:29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  <c r="AC159" s="4"/>
    </row>
    <row r="160" spans="1:29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  <c r="AC160" s="4"/>
    </row>
    <row r="161" spans="1:29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  <c r="AC161" s="4"/>
    </row>
    <row r="162" spans="1:29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  <c r="AC162" s="4"/>
    </row>
    <row r="163" spans="1:29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  <c r="AC163" s="4"/>
    </row>
    <row r="164" spans="1:29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9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9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9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9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9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9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9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9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43B5A-517E-44B0-8D88-704FEF4ABD05}">
  <dimension ref="A1:AC183"/>
  <sheetViews>
    <sheetView workbookViewId="0">
      <selection activeCell="G28" sqref="G28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1150</v>
      </c>
      <c r="B1" s="1"/>
      <c r="C1" s="1"/>
      <c r="D1" s="56">
        <v>2022</v>
      </c>
      <c r="E1" s="57"/>
      <c r="F1" s="52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1151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1152</v>
      </c>
      <c r="B3" s="3" t="s">
        <v>1153</v>
      </c>
      <c r="C3" s="3" t="s">
        <v>489</v>
      </c>
      <c r="D3" s="3">
        <v>132.19</v>
      </c>
      <c r="E3" s="12">
        <v>119300</v>
      </c>
      <c r="F3" s="12"/>
      <c r="G3" s="3">
        <v>119.2015</v>
      </c>
      <c r="H3" s="3" t="s">
        <v>30</v>
      </c>
      <c r="I3" s="3">
        <v>0.66369999999999996</v>
      </c>
      <c r="J3" s="7">
        <v>649</v>
      </c>
      <c r="K3" s="7">
        <f>I3*J3</f>
        <v>430.74129999999997</v>
      </c>
      <c r="L3" s="3"/>
      <c r="M3" s="3"/>
      <c r="N3" s="3"/>
      <c r="O3" s="3"/>
      <c r="P3" s="7"/>
      <c r="Q3" s="7"/>
      <c r="R3" s="3"/>
      <c r="S3" s="3">
        <v>12.9885</v>
      </c>
      <c r="T3" s="3" t="s">
        <v>30</v>
      </c>
      <c r="U3" s="3">
        <v>2.4796</v>
      </c>
      <c r="V3" s="7">
        <v>96.97</v>
      </c>
      <c r="W3" s="7">
        <f>U3*V3</f>
        <v>240.44681199999999</v>
      </c>
      <c r="X3" s="7"/>
      <c r="Y3" s="7"/>
      <c r="Z3" s="12"/>
      <c r="AA3" s="12"/>
      <c r="AB3" s="12"/>
    </row>
    <row r="4" spans="1:28" x14ac:dyDescent="0.25">
      <c r="A4" s="3"/>
      <c r="B4" s="3"/>
      <c r="C4" s="3"/>
      <c r="D4" s="3"/>
      <c r="E4" s="12"/>
      <c r="F4" s="12"/>
      <c r="G4" s="3"/>
      <c r="H4" s="3" t="s">
        <v>18</v>
      </c>
      <c r="I4" s="3">
        <v>7.3411999999999997</v>
      </c>
      <c r="J4" s="7">
        <v>1201</v>
      </c>
      <c r="K4" s="7">
        <f t="shared" ref="K4:K9" si="0">I4*J4</f>
        <v>8816.7811999999994</v>
      </c>
      <c r="L4" s="3"/>
      <c r="M4" s="3"/>
      <c r="N4" s="3"/>
      <c r="O4" s="3"/>
      <c r="P4" s="7"/>
      <c r="Q4" s="7"/>
      <c r="R4" s="3"/>
      <c r="S4" s="3"/>
      <c r="T4" s="3" t="s">
        <v>18</v>
      </c>
      <c r="U4" s="14">
        <v>1.1946000000000001</v>
      </c>
      <c r="V4" s="7">
        <v>96.97</v>
      </c>
      <c r="W4" s="7">
        <f t="shared" ref="W4:W6" si="1">U4*V4</f>
        <v>115.84036200000001</v>
      </c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106</v>
      </c>
      <c r="I5" s="3">
        <v>27.253499999999999</v>
      </c>
      <c r="J5" s="7">
        <v>704</v>
      </c>
      <c r="K5" s="7">
        <f t="shared" si="0"/>
        <v>19186.464</v>
      </c>
      <c r="L5" s="3"/>
      <c r="M5" s="3"/>
      <c r="N5" s="3"/>
      <c r="O5" s="3"/>
      <c r="P5" s="7"/>
      <c r="Q5" s="7"/>
      <c r="R5" s="3"/>
      <c r="S5" s="3"/>
      <c r="T5" s="3" t="s">
        <v>106</v>
      </c>
      <c r="U5" s="14">
        <v>8.0808999999999997</v>
      </c>
      <c r="V5" s="7">
        <v>96.97</v>
      </c>
      <c r="W5" s="7">
        <f t="shared" si="1"/>
        <v>783.604873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161</v>
      </c>
      <c r="I6" s="3">
        <v>16.034400000000002</v>
      </c>
      <c r="J6" s="7">
        <v>1228</v>
      </c>
      <c r="K6" s="7">
        <f t="shared" si="0"/>
        <v>19690.243200000001</v>
      </c>
      <c r="L6" s="3"/>
      <c r="M6" s="3"/>
      <c r="N6" s="3"/>
      <c r="O6" s="3"/>
      <c r="P6" s="7"/>
      <c r="Q6" s="7"/>
      <c r="R6" s="3"/>
      <c r="S6" s="3"/>
      <c r="T6" s="3" t="s">
        <v>161</v>
      </c>
      <c r="U6" s="14">
        <v>1.2334000000000001</v>
      </c>
      <c r="V6" s="7">
        <v>96.97</v>
      </c>
      <c r="W6" s="7">
        <f t="shared" si="1"/>
        <v>119.60279800000001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16</v>
      </c>
      <c r="I7" s="3">
        <v>54.529299999999999</v>
      </c>
      <c r="J7" s="7">
        <v>1118</v>
      </c>
      <c r="K7" s="7">
        <f t="shared" si="0"/>
        <v>60963.757400000002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142</v>
      </c>
      <c r="I8" s="3">
        <v>3.3264</v>
      </c>
      <c r="J8" s="7">
        <v>649</v>
      </c>
      <c r="K8" s="7">
        <f t="shared" si="0"/>
        <v>2158.8335999999999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13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32</v>
      </c>
      <c r="I9" s="3">
        <v>10.053000000000001</v>
      </c>
      <c r="J9" s="7">
        <v>1077</v>
      </c>
      <c r="K9" s="7">
        <f t="shared" si="0"/>
        <v>10827.081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8" s="4" customFormat="1" x14ac:dyDescent="0.25">
      <c r="A10" s="3"/>
      <c r="B10" s="3"/>
      <c r="C10" s="3"/>
      <c r="D10" s="3"/>
      <c r="E10" s="12"/>
      <c r="F10" s="12"/>
      <c r="G10" s="3"/>
      <c r="H10" s="3"/>
      <c r="I10" s="3">
        <f>SUM(I3:I9)</f>
        <v>119.20150000000001</v>
      </c>
      <c r="J10" s="7"/>
      <c r="K10" s="7">
        <f>SUM(K3:K9)</f>
        <v>122073.9017</v>
      </c>
      <c r="L10" s="3"/>
      <c r="M10" s="3"/>
      <c r="N10" s="3"/>
      <c r="O10" s="3"/>
      <c r="P10" s="7"/>
      <c r="Q10" s="7"/>
      <c r="R10" s="3"/>
      <c r="S10" s="3"/>
      <c r="T10" s="3"/>
      <c r="U10" s="14">
        <f>SUM(U3:U6)</f>
        <v>12.988499999999998</v>
      </c>
      <c r="V10" s="7"/>
      <c r="W10" s="7">
        <f>SUM(W3:W6)</f>
        <v>1259.4948450000002</v>
      </c>
      <c r="X10" s="7"/>
      <c r="Y10" s="7">
        <f>K10+W10</f>
        <v>123333.396545</v>
      </c>
      <c r="Z10" s="12">
        <v>123300</v>
      </c>
      <c r="AA10" s="12">
        <v>119300</v>
      </c>
      <c r="AB10" s="12">
        <f>Z10-AA10</f>
        <v>4000</v>
      </c>
    </row>
    <row r="11" spans="1:28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8" x14ac:dyDescent="0.25">
      <c r="A12" s="3" t="s">
        <v>1154</v>
      </c>
      <c r="B12" s="3" t="s">
        <v>1155</v>
      </c>
      <c r="C12" s="3" t="s">
        <v>489</v>
      </c>
      <c r="D12" s="3">
        <v>131.52000000000001</v>
      </c>
      <c r="E12" s="12">
        <v>124200</v>
      </c>
      <c r="F12" s="12"/>
      <c r="G12" s="3">
        <v>123.90770000000001</v>
      </c>
      <c r="H12" s="3" t="s">
        <v>18</v>
      </c>
      <c r="I12" s="3">
        <v>26.049099999999999</v>
      </c>
      <c r="J12" s="7">
        <v>1201</v>
      </c>
      <c r="K12" s="7">
        <f>I12*J12</f>
        <v>31284.969099999998</v>
      </c>
      <c r="L12" s="3"/>
      <c r="M12" s="3"/>
      <c r="N12" s="3"/>
      <c r="O12" s="3"/>
      <c r="P12" s="7"/>
      <c r="Q12" s="7"/>
      <c r="R12" s="3"/>
      <c r="S12" s="3">
        <v>7.6123000000000003</v>
      </c>
      <c r="T12" s="3" t="s">
        <v>18</v>
      </c>
      <c r="U12" s="3">
        <v>0.1608</v>
      </c>
      <c r="V12" s="7">
        <v>96.97</v>
      </c>
      <c r="W12" s="7">
        <f>U12*V12</f>
        <v>15.592775999999999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106</v>
      </c>
      <c r="I13" s="3">
        <v>38.008600000000001</v>
      </c>
      <c r="J13" s="7">
        <v>704</v>
      </c>
      <c r="K13" s="7">
        <f t="shared" ref="K13:K18" si="2">I13*J13</f>
        <v>26758.054400000001</v>
      </c>
      <c r="L13" s="3"/>
      <c r="M13" s="3"/>
      <c r="N13" s="3"/>
      <c r="O13" s="3"/>
      <c r="P13" s="7"/>
      <c r="Q13" s="7"/>
      <c r="R13" s="3"/>
      <c r="S13" s="3"/>
      <c r="T13" s="3" t="s">
        <v>106</v>
      </c>
      <c r="U13" s="14">
        <v>1.8491</v>
      </c>
      <c r="V13" s="7">
        <v>96.97</v>
      </c>
      <c r="W13" s="7">
        <f t="shared" ref="W13:W15" si="3">U13*V13</f>
        <v>179.30722699999998</v>
      </c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160</v>
      </c>
      <c r="I14" s="3">
        <v>2.9899999999999999E-2</v>
      </c>
      <c r="J14" s="7">
        <v>1104</v>
      </c>
      <c r="K14" s="7">
        <f t="shared" si="2"/>
        <v>33.009599999999999</v>
      </c>
      <c r="L14" s="3"/>
      <c r="M14" s="3"/>
      <c r="N14" s="3"/>
      <c r="O14" s="3"/>
      <c r="P14" s="7"/>
      <c r="Q14" s="7"/>
      <c r="R14" s="3"/>
      <c r="S14" s="3"/>
      <c r="T14" s="3" t="s">
        <v>161</v>
      </c>
      <c r="U14" s="14">
        <v>0.70860000000000001</v>
      </c>
      <c r="V14" s="7">
        <v>96.97</v>
      </c>
      <c r="W14" s="7">
        <f t="shared" si="3"/>
        <v>68.712941999999998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161</v>
      </c>
      <c r="I15" s="3">
        <v>53.782800000000002</v>
      </c>
      <c r="J15" s="7">
        <v>1228</v>
      </c>
      <c r="K15" s="7">
        <f t="shared" si="2"/>
        <v>66045.278399999996</v>
      </c>
      <c r="L15" s="3"/>
      <c r="M15" s="3"/>
      <c r="N15" s="3"/>
      <c r="O15" s="3"/>
      <c r="P15" s="7"/>
      <c r="Q15" s="7"/>
      <c r="R15" s="3"/>
      <c r="S15" s="3"/>
      <c r="T15" s="3" t="s">
        <v>142</v>
      </c>
      <c r="U15" s="14">
        <v>4.8937999999999997</v>
      </c>
      <c r="V15" s="7">
        <v>96.97</v>
      </c>
      <c r="W15" s="7">
        <f t="shared" si="3"/>
        <v>474.55178599999999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40</v>
      </c>
      <c r="I16" s="3">
        <v>0.84289999999999998</v>
      </c>
      <c r="J16" s="7">
        <v>552</v>
      </c>
      <c r="K16" s="7">
        <f t="shared" si="2"/>
        <v>465.2808</v>
      </c>
      <c r="L16" s="3"/>
      <c r="M16" s="3"/>
      <c r="N16" s="3"/>
      <c r="O16" s="3"/>
      <c r="P16" s="7"/>
      <c r="Q16" s="7"/>
      <c r="R16" s="3"/>
      <c r="S16" s="3"/>
      <c r="T16" s="3"/>
      <c r="U16" s="14"/>
      <c r="V16" s="7"/>
      <c r="W16" s="7"/>
      <c r="X16" s="7"/>
      <c r="Y16" s="7"/>
      <c r="Z16" s="12"/>
      <c r="AA16" s="12"/>
      <c r="AB16" s="12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142</v>
      </c>
      <c r="I17" s="3">
        <v>3.2307999999999999</v>
      </c>
      <c r="J17" s="7">
        <v>649</v>
      </c>
      <c r="K17" s="7">
        <f t="shared" si="2"/>
        <v>2096.7891999999997</v>
      </c>
      <c r="L17" s="3"/>
      <c r="M17" s="3"/>
      <c r="N17" s="3"/>
      <c r="O17" s="3"/>
      <c r="P17" s="7"/>
      <c r="Q17" s="7"/>
      <c r="R17" s="3"/>
      <c r="S17" s="3"/>
      <c r="T17" s="3"/>
      <c r="U17" s="14"/>
      <c r="V17" s="7"/>
      <c r="W17" s="7"/>
      <c r="X17" s="7"/>
      <c r="Y17" s="7"/>
      <c r="Z17" s="12"/>
      <c r="AA17" s="12"/>
      <c r="AB17" s="12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32</v>
      </c>
      <c r="I18" s="3">
        <v>1.9636</v>
      </c>
      <c r="J18" s="7">
        <v>1077</v>
      </c>
      <c r="K18" s="7">
        <f t="shared" si="2"/>
        <v>2114.7972</v>
      </c>
      <c r="L18" s="3"/>
      <c r="M18" s="3"/>
      <c r="N18" s="3"/>
      <c r="O18" s="3"/>
      <c r="P18" s="7"/>
      <c r="Q18" s="7"/>
      <c r="R18" s="3"/>
      <c r="S18" s="3"/>
      <c r="T18" s="3"/>
      <c r="U18" s="14"/>
      <c r="V18" s="7"/>
      <c r="W18" s="7"/>
      <c r="X18" s="7"/>
      <c r="Y18" s="7"/>
      <c r="Z18" s="12"/>
      <c r="AA18" s="12"/>
      <c r="AB18" s="12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>
        <f>SUM(I12:I18)</f>
        <v>123.90769999999999</v>
      </c>
      <c r="J19" s="7"/>
      <c r="K19" s="7">
        <f>SUM(K12:K18)</f>
        <v>128798.17869999997</v>
      </c>
      <c r="L19" s="3"/>
      <c r="M19" s="3"/>
      <c r="N19" s="3"/>
      <c r="O19" s="3"/>
      <c r="P19" s="7"/>
      <c r="Q19" s="7"/>
      <c r="R19" s="3"/>
      <c r="S19" s="3"/>
      <c r="T19" s="3"/>
      <c r="U19" s="14">
        <f>SUM(U12:U15)</f>
        <v>7.6122999999999994</v>
      </c>
      <c r="V19" s="7"/>
      <c r="W19" s="7">
        <f>SUM(W12:W15)</f>
        <v>738.16473099999996</v>
      </c>
      <c r="X19" s="7"/>
      <c r="Y19" s="7">
        <f>K19+W19</f>
        <v>129536.34343099997</v>
      </c>
      <c r="Z19" s="12">
        <v>129500</v>
      </c>
      <c r="AA19" s="12">
        <v>124200</v>
      </c>
      <c r="AB19" s="12">
        <f>Z19-AA19</f>
        <v>5300</v>
      </c>
    </row>
    <row r="20" spans="1:29" x14ac:dyDescent="0.25">
      <c r="A20" s="29"/>
      <c r="B20" s="29"/>
      <c r="C20" s="29"/>
      <c r="D20" s="29"/>
      <c r="E20" s="33"/>
      <c r="F20" s="33"/>
      <c r="G20" s="29"/>
      <c r="H20" s="29"/>
      <c r="I20" s="29"/>
      <c r="J20" s="19"/>
      <c r="K20" s="19"/>
      <c r="L20" s="29"/>
      <c r="M20" s="29"/>
      <c r="N20" s="29"/>
      <c r="O20" s="29"/>
      <c r="P20" s="19"/>
      <c r="Q20" s="19"/>
      <c r="R20" s="29"/>
      <c r="S20" s="29"/>
      <c r="T20" s="29"/>
      <c r="U20" s="34"/>
      <c r="V20" s="19"/>
      <c r="W20" s="19"/>
      <c r="X20" s="19"/>
      <c r="Y20" s="19"/>
      <c r="Z20" s="33"/>
      <c r="AA20" s="33"/>
      <c r="AB20" s="33"/>
    </row>
    <row r="21" spans="1:29" x14ac:dyDescent="0.25">
      <c r="A21" s="3" t="s">
        <v>1156</v>
      </c>
      <c r="B21" s="3" t="s">
        <v>1157</v>
      </c>
      <c r="C21" s="3" t="s">
        <v>489</v>
      </c>
      <c r="D21" s="3">
        <v>38.729999999999997</v>
      </c>
      <c r="E21" s="12">
        <v>37000</v>
      </c>
      <c r="F21" s="12"/>
      <c r="G21" s="3">
        <v>38.729999999999997</v>
      </c>
      <c r="H21" s="3" t="s">
        <v>18</v>
      </c>
      <c r="I21" s="3">
        <v>7.6692999999999998</v>
      </c>
      <c r="J21" s="7">
        <v>1201</v>
      </c>
      <c r="K21" s="7">
        <f>I21*J21</f>
        <v>9210.8292999999994</v>
      </c>
      <c r="L21" s="3"/>
      <c r="M21" s="3"/>
      <c r="N21" s="3"/>
      <c r="O21" s="3"/>
      <c r="P21" s="7"/>
      <c r="Q21" s="7"/>
      <c r="R21" s="3"/>
      <c r="S21" s="3"/>
      <c r="T21" s="3"/>
      <c r="U21" s="14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 t="s">
        <v>106</v>
      </c>
      <c r="I22" s="3">
        <v>7.9828999999999999</v>
      </c>
      <c r="J22" s="7">
        <v>704</v>
      </c>
      <c r="K22" s="7">
        <f t="shared" ref="K22:K25" si="4">I22*J22</f>
        <v>5619.9615999999996</v>
      </c>
      <c r="L22" s="3"/>
      <c r="M22" s="3"/>
      <c r="N22" s="3"/>
      <c r="O22" s="3"/>
      <c r="P22" s="7"/>
      <c r="Q22" s="7"/>
      <c r="R22" s="3"/>
      <c r="S22" s="3"/>
      <c r="T22" s="3"/>
      <c r="U22" s="14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 t="s">
        <v>160</v>
      </c>
      <c r="I23" s="3">
        <v>1.3389</v>
      </c>
      <c r="J23" s="7">
        <v>1104</v>
      </c>
      <c r="K23" s="7">
        <f t="shared" si="4"/>
        <v>1478.1456000000001</v>
      </c>
      <c r="L23" s="3"/>
      <c r="M23" s="3"/>
      <c r="N23" s="3"/>
      <c r="O23" s="3"/>
      <c r="P23" s="7"/>
      <c r="Q23" s="7"/>
      <c r="R23" s="3"/>
      <c r="S23" s="3"/>
      <c r="T23" s="3"/>
      <c r="U23" s="14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 t="s">
        <v>161</v>
      </c>
      <c r="I24" s="3">
        <v>14.1083</v>
      </c>
      <c r="J24" s="7">
        <v>1228</v>
      </c>
      <c r="K24" s="7">
        <f t="shared" si="4"/>
        <v>17324.992399999999</v>
      </c>
      <c r="L24" s="3"/>
      <c r="M24" s="3"/>
      <c r="N24" s="3"/>
      <c r="O24" s="3"/>
      <c r="P24" s="7"/>
      <c r="Q24" s="7"/>
      <c r="R24" s="3"/>
      <c r="S24" s="3"/>
      <c r="T24" s="3"/>
      <c r="U24" s="14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 t="s">
        <v>40</v>
      </c>
      <c r="I25" s="3">
        <v>7.6306000000000003</v>
      </c>
      <c r="J25" s="7">
        <v>552</v>
      </c>
      <c r="K25" s="7">
        <f t="shared" si="4"/>
        <v>4212.0911999999998</v>
      </c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  <c r="AC25" s="4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>
        <f>SUM(I21:I25)</f>
        <v>38.729999999999997</v>
      </c>
      <c r="J26" s="7"/>
      <c r="K26" s="7">
        <f>SUM(K21:K25)</f>
        <v>37846.020100000002</v>
      </c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>
        <v>37846.019999999997</v>
      </c>
      <c r="Z26" s="12">
        <v>38000</v>
      </c>
      <c r="AA26" s="12">
        <v>37000</v>
      </c>
      <c r="AB26" s="12">
        <f>Z26-AA26</f>
        <v>1000</v>
      </c>
      <c r="AC26" s="4"/>
    </row>
    <row r="27" spans="1:29" x14ac:dyDescent="0.25">
      <c r="A27" s="29"/>
      <c r="B27" s="29"/>
      <c r="C27" s="29"/>
      <c r="D27" s="29"/>
      <c r="E27" s="33"/>
      <c r="F27" s="33"/>
      <c r="G27" s="29"/>
      <c r="H27" s="29"/>
      <c r="I27" s="29"/>
      <c r="J27" s="19"/>
      <c r="K27" s="19"/>
      <c r="L27" s="29"/>
      <c r="M27" s="29"/>
      <c r="N27" s="29"/>
      <c r="O27" s="29"/>
      <c r="P27" s="19"/>
      <c r="Q27" s="19"/>
      <c r="R27" s="29"/>
      <c r="S27" s="29"/>
      <c r="T27" s="29"/>
      <c r="U27" s="34"/>
      <c r="V27" s="19"/>
      <c r="W27" s="19"/>
      <c r="X27" s="19"/>
      <c r="Y27" s="19"/>
      <c r="Z27" s="33"/>
      <c r="AA27" s="33"/>
      <c r="AB27" s="33"/>
      <c r="AC27" s="4"/>
    </row>
    <row r="28" spans="1:29" x14ac:dyDescent="0.25">
      <c r="A28" s="3" t="s">
        <v>1158</v>
      </c>
      <c r="B28" s="3" t="s">
        <v>267</v>
      </c>
      <c r="C28" s="3" t="s">
        <v>489</v>
      </c>
      <c r="D28" s="3">
        <v>73.69</v>
      </c>
      <c r="E28" s="12">
        <v>10200</v>
      </c>
      <c r="F28" s="12"/>
      <c r="G28" s="3"/>
      <c r="H28" s="3"/>
      <c r="I28" s="3"/>
      <c r="J28" s="7"/>
      <c r="K28" s="7"/>
      <c r="L28" s="3"/>
      <c r="M28" s="3">
        <v>52.818600000000004</v>
      </c>
      <c r="N28" s="3" t="s">
        <v>106</v>
      </c>
      <c r="O28" s="3">
        <v>30.8779</v>
      </c>
      <c r="P28" s="7">
        <v>196</v>
      </c>
      <c r="Q28" s="7">
        <f>O28*P28</f>
        <v>6052.0684000000001</v>
      </c>
      <c r="R28" s="3"/>
      <c r="S28" s="3">
        <v>20.871400000000001</v>
      </c>
      <c r="T28" s="3" t="s">
        <v>106</v>
      </c>
      <c r="U28" s="3">
        <v>7.5345000000000004</v>
      </c>
      <c r="V28" s="7">
        <v>96.97</v>
      </c>
      <c r="W28" s="7">
        <f>U28*V28</f>
        <v>730.62046500000008</v>
      </c>
      <c r="X28" s="7"/>
      <c r="Y28" s="7"/>
      <c r="Z28" s="12"/>
      <c r="AA28" s="12"/>
      <c r="AB28" s="12"/>
      <c r="AC28" s="4"/>
    </row>
    <row r="29" spans="1:29" x14ac:dyDescent="0.25">
      <c r="A29" s="3"/>
      <c r="B29" s="3" t="s">
        <v>1159</v>
      </c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 t="s">
        <v>172</v>
      </c>
      <c r="O29" s="3">
        <v>7.4542000000000002</v>
      </c>
      <c r="P29" s="7">
        <v>196</v>
      </c>
      <c r="Q29" s="7">
        <f t="shared" ref="Q29:Q32" si="5">O29*P29</f>
        <v>1461.0232000000001</v>
      </c>
      <c r="R29" s="3"/>
      <c r="S29" s="3"/>
      <c r="T29" s="3" t="s">
        <v>160</v>
      </c>
      <c r="U29" s="3">
        <v>2.3464999999999998</v>
      </c>
      <c r="V29" s="7">
        <v>96.97</v>
      </c>
      <c r="W29" s="7">
        <f t="shared" ref="W29:W32" si="6">U29*V29</f>
        <v>227.54010499999998</v>
      </c>
      <c r="X29" s="7"/>
      <c r="Y29" s="7"/>
      <c r="Z29" s="12"/>
      <c r="AA29" s="12"/>
      <c r="AB29" s="12"/>
      <c r="AC29" s="4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 t="s">
        <v>161</v>
      </c>
      <c r="O30" s="3">
        <v>10.676399999999999</v>
      </c>
      <c r="P30" s="7">
        <v>196</v>
      </c>
      <c r="Q30" s="7">
        <f t="shared" si="5"/>
        <v>2092.5744</v>
      </c>
      <c r="R30" s="3"/>
      <c r="S30" s="3"/>
      <c r="T30" s="3" t="s">
        <v>172</v>
      </c>
      <c r="U30" s="3">
        <v>3.4283000000000001</v>
      </c>
      <c r="V30" s="7">
        <v>96.97</v>
      </c>
      <c r="W30" s="7">
        <f t="shared" si="6"/>
        <v>332.442251</v>
      </c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 t="s">
        <v>16</v>
      </c>
      <c r="O31" s="3">
        <v>6.6199999999999995E-2</v>
      </c>
      <c r="P31" s="7">
        <v>196</v>
      </c>
      <c r="Q31" s="7">
        <f t="shared" si="5"/>
        <v>12.975199999999999</v>
      </c>
      <c r="R31" s="3"/>
      <c r="S31" s="3"/>
      <c r="T31" s="3" t="s">
        <v>161</v>
      </c>
      <c r="U31" s="3">
        <v>4.9394999999999998</v>
      </c>
      <c r="V31" s="7">
        <v>96.97</v>
      </c>
      <c r="W31" s="7">
        <f t="shared" si="6"/>
        <v>478.98331499999995</v>
      </c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 t="s">
        <v>40</v>
      </c>
      <c r="O32" s="3">
        <v>3.7439</v>
      </c>
      <c r="P32" s="7">
        <v>196</v>
      </c>
      <c r="Q32" s="7">
        <f t="shared" si="5"/>
        <v>733.80439999999999</v>
      </c>
      <c r="R32" s="3"/>
      <c r="S32" s="3"/>
      <c r="T32" s="3" t="s">
        <v>40</v>
      </c>
      <c r="U32" s="14">
        <v>2.6225999999999998</v>
      </c>
      <c r="V32" s="7">
        <v>96.97</v>
      </c>
      <c r="W32" s="7">
        <f t="shared" si="6"/>
        <v>254.31352199999998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>
        <f>SUM(O28:O32)</f>
        <v>52.818600000000004</v>
      </c>
      <c r="P33" s="7"/>
      <c r="Q33" s="7">
        <f>SUM(Q28:Q32)</f>
        <v>10352.445599999999</v>
      </c>
      <c r="R33" s="3"/>
      <c r="S33" s="3"/>
      <c r="T33" s="3"/>
      <c r="U33" s="14">
        <f>SUM(U28:U32)</f>
        <v>20.871399999999998</v>
      </c>
      <c r="V33" s="7"/>
      <c r="W33" s="7">
        <f>SUM(W28:W32)</f>
        <v>2023.8996579999998</v>
      </c>
      <c r="X33" s="7"/>
      <c r="Y33" s="7">
        <f>Q33+W33</f>
        <v>12376.345257999999</v>
      </c>
      <c r="Z33" s="12">
        <v>12400</v>
      </c>
      <c r="AA33" s="12">
        <v>10200</v>
      </c>
      <c r="AB33" s="12">
        <f>Z33-AA33</f>
        <v>2200</v>
      </c>
    </row>
    <row r="34" spans="1:28" x14ac:dyDescent="0.25">
      <c r="A34" s="29"/>
      <c r="B34" s="29"/>
      <c r="C34" s="29"/>
      <c r="D34" s="29"/>
      <c r="E34" s="33"/>
      <c r="F34" s="33"/>
      <c r="G34" s="29"/>
      <c r="H34" s="29"/>
      <c r="I34" s="29"/>
      <c r="J34" s="19"/>
      <c r="K34" s="19"/>
      <c r="L34" s="29"/>
      <c r="M34" s="29"/>
      <c r="N34" s="29"/>
      <c r="O34" s="29"/>
      <c r="P34" s="19"/>
      <c r="Q34" s="19"/>
      <c r="R34" s="29"/>
      <c r="S34" s="29"/>
      <c r="T34" s="29"/>
      <c r="U34" s="29"/>
      <c r="V34" s="19"/>
      <c r="W34" s="19"/>
      <c r="X34" s="19"/>
      <c r="Y34" s="19"/>
      <c r="Z34" s="33"/>
      <c r="AA34" s="33"/>
      <c r="AB34" s="33"/>
    </row>
    <row r="35" spans="1:28" x14ac:dyDescent="0.25">
      <c r="A35" s="3" t="s">
        <v>36</v>
      </c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14"/>
      <c r="V35" s="7"/>
      <c r="W35" s="7"/>
      <c r="X35" s="7"/>
      <c r="Y35" s="7"/>
      <c r="Z35" s="12"/>
      <c r="AA35" s="12"/>
      <c r="AB35" s="12"/>
    </row>
    <row r="36" spans="1:28" x14ac:dyDescent="0.25">
      <c r="A36" s="3" t="s">
        <v>19</v>
      </c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>
        <f>SUM(AB10:AB33)</f>
        <v>12500</v>
      </c>
    </row>
    <row r="37" spans="1:28" x14ac:dyDescent="0.25">
      <c r="A37" s="3" t="s">
        <v>20</v>
      </c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>
        <f>AB36/2</f>
        <v>6250</v>
      </c>
    </row>
    <row r="38" spans="1:28" x14ac:dyDescent="0.25">
      <c r="A38" s="3" t="s">
        <v>21</v>
      </c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>
        <f>AB37*0.1</f>
        <v>625</v>
      </c>
    </row>
    <row r="39" spans="1:28" x14ac:dyDescent="0.25">
      <c r="A39" s="3" t="s">
        <v>22</v>
      </c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>
        <f>AB38*0.23078</f>
        <v>144.23750000000001</v>
      </c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1"/>
      <c r="B181" s="1"/>
      <c r="C181" s="1"/>
      <c r="D181" s="1"/>
      <c r="E181" s="11"/>
      <c r="F181" s="11"/>
      <c r="G181" s="1"/>
      <c r="H181" s="1"/>
      <c r="I181" s="1"/>
      <c r="J181" s="5"/>
      <c r="K181" s="5"/>
      <c r="L181" s="3"/>
      <c r="M181" s="1"/>
      <c r="N181" s="1"/>
      <c r="O181" s="1"/>
      <c r="P181" s="5"/>
      <c r="Q181" s="5"/>
      <c r="R181" s="3"/>
      <c r="S181" s="1"/>
      <c r="T181" s="1"/>
      <c r="U181" s="1"/>
      <c r="V181" s="5"/>
      <c r="W181" s="5"/>
      <c r="X181" s="7"/>
      <c r="Y181" s="5"/>
      <c r="Z181" s="11"/>
      <c r="AA181" s="11"/>
      <c r="AB181" s="11"/>
    </row>
    <row r="182" spans="1:28" x14ac:dyDescent="0.25">
      <c r="A182" s="1"/>
      <c r="B182" s="1"/>
      <c r="C182" s="1"/>
      <c r="D182" s="1"/>
      <c r="E182" s="11"/>
      <c r="F182" s="11"/>
      <c r="G182" s="1"/>
      <c r="H182" s="1"/>
      <c r="I182" s="1"/>
      <c r="J182" s="5"/>
      <c r="K182" s="5"/>
      <c r="L182" s="3"/>
      <c r="M182" s="1"/>
      <c r="N182" s="1"/>
      <c r="O182" s="1"/>
      <c r="P182" s="5"/>
      <c r="Q182" s="5"/>
      <c r="R182" s="3"/>
      <c r="S182" s="1"/>
      <c r="T182" s="1"/>
      <c r="U182" s="1"/>
      <c r="V182" s="5"/>
      <c r="W182" s="5"/>
      <c r="X182" s="7"/>
      <c r="Y182" s="5"/>
      <c r="Z182" s="11"/>
      <c r="AA182" s="11"/>
      <c r="AB182" s="11"/>
    </row>
    <row r="183" spans="1:28" x14ac:dyDescent="0.25">
      <c r="A183" s="1"/>
      <c r="B183" s="1"/>
      <c r="C183" s="1"/>
      <c r="D183" s="1"/>
      <c r="E183" s="11"/>
      <c r="F183" s="11"/>
      <c r="G183" s="1"/>
      <c r="H183" s="1"/>
      <c r="I183" s="1"/>
      <c r="J183" s="5"/>
      <c r="K183" s="5"/>
      <c r="L183" s="3"/>
      <c r="M183" s="1"/>
      <c r="N183" s="1"/>
      <c r="O183" s="1"/>
      <c r="P183" s="5"/>
      <c r="Q183" s="5"/>
      <c r="R183" s="3"/>
      <c r="S183" s="1"/>
      <c r="T183" s="1"/>
      <c r="U183" s="1"/>
      <c r="V183" s="5"/>
      <c r="W183" s="5"/>
      <c r="X183" s="7"/>
      <c r="Y183" s="5"/>
      <c r="Z183" s="11"/>
      <c r="AA183" s="11"/>
      <c r="AB183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3364-5223-46F3-A23B-2B5A14CE115E}">
  <dimension ref="A1:AC169"/>
  <sheetViews>
    <sheetView workbookViewId="0">
      <selection activeCell="J29" sqref="J29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1160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1161</v>
      </c>
      <c r="B3" s="3" t="s">
        <v>155</v>
      </c>
      <c r="C3" s="3" t="s">
        <v>156</v>
      </c>
      <c r="D3" s="3">
        <v>101.2</v>
      </c>
      <c r="E3" s="12">
        <v>59500</v>
      </c>
      <c r="F3" s="12"/>
      <c r="G3" s="3">
        <v>66.592600000000004</v>
      </c>
      <c r="H3" s="3" t="s">
        <v>162</v>
      </c>
      <c r="I3" s="3">
        <v>0.30220000000000002</v>
      </c>
      <c r="J3" s="7">
        <v>1049</v>
      </c>
      <c r="K3" s="7">
        <f>I3*J3</f>
        <v>317.00780000000003</v>
      </c>
      <c r="L3" s="3"/>
      <c r="M3" s="3">
        <v>28.635300000000001</v>
      </c>
      <c r="N3" s="3" t="s">
        <v>165</v>
      </c>
      <c r="O3" s="3">
        <v>0.47499999999999998</v>
      </c>
      <c r="P3" s="7">
        <v>196</v>
      </c>
      <c r="Q3" s="7">
        <f>O3*P3</f>
        <v>93.1</v>
      </c>
      <c r="R3" s="3"/>
      <c r="S3" s="3">
        <v>5.9721000000000002</v>
      </c>
      <c r="T3" s="3" t="s">
        <v>165</v>
      </c>
      <c r="U3" s="3">
        <v>0.79610000000000003</v>
      </c>
      <c r="V3" s="7">
        <v>96.97</v>
      </c>
      <c r="W3" s="7">
        <f>U3*V3</f>
        <v>77.197817000000001</v>
      </c>
      <c r="X3" s="7"/>
      <c r="Y3" s="7"/>
      <c r="Z3" s="12"/>
      <c r="AA3" s="12"/>
      <c r="AB3" s="12"/>
    </row>
    <row r="4" spans="1:29" x14ac:dyDescent="0.25">
      <c r="A4" s="3"/>
      <c r="B4" s="3" t="s">
        <v>999</v>
      </c>
      <c r="C4" s="3"/>
      <c r="D4" s="3"/>
      <c r="E4" s="12"/>
      <c r="F4" s="12"/>
      <c r="G4" s="3"/>
      <c r="H4" s="3" t="s">
        <v>176</v>
      </c>
      <c r="I4" s="3">
        <v>1.8321000000000001</v>
      </c>
      <c r="J4" s="7">
        <v>883</v>
      </c>
      <c r="K4" s="7">
        <f t="shared" ref="K4:K14" si="0">I4*J4</f>
        <v>1617.7443000000001</v>
      </c>
      <c r="L4" s="3"/>
      <c r="M4" s="3"/>
      <c r="N4" s="3" t="s">
        <v>788</v>
      </c>
      <c r="O4" s="3">
        <v>0.83140000000000003</v>
      </c>
      <c r="P4" s="7">
        <v>196</v>
      </c>
      <c r="Q4" s="7">
        <f t="shared" ref="Q4:Q7" si="1">O4*P4</f>
        <v>162.95439999999999</v>
      </c>
      <c r="R4" s="3"/>
      <c r="S4" s="3"/>
      <c r="T4" s="3" t="s">
        <v>788</v>
      </c>
      <c r="U4" s="14">
        <v>0.39050000000000001</v>
      </c>
      <c r="V4" s="7">
        <v>96.97</v>
      </c>
      <c r="W4" s="7">
        <f t="shared" ref="W4:W8" si="2">U4*V4</f>
        <v>37.866785</v>
      </c>
      <c r="X4" s="7"/>
      <c r="Y4" s="7"/>
      <c r="Z4" s="12"/>
      <c r="AA4" s="12"/>
      <c r="AB4" s="12"/>
    </row>
    <row r="5" spans="1:29" x14ac:dyDescent="0.25">
      <c r="A5" s="3"/>
      <c r="B5" s="3" t="s">
        <v>1162</v>
      </c>
      <c r="C5" s="3"/>
      <c r="D5" s="3"/>
      <c r="E5" s="12"/>
      <c r="F5" s="12"/>
      <c r="G5" s="3"/>
      <c r="H5" s="3" t="s">
        <v>161</v>
      </c>
      <c r="I5" s="3">
        <v>0.10539999999999999</v>
      </c>
      <c r="J5" s="7">
        <v>1228</v>
      </c>
      <c r="K5" s="7">
        <f t="shared" si="0"/>
        <v>129.43119999999999</v>
      </c>
      <c r="L5" s="3"/>
      <c r="M5" s="3"/>
      <c r="N5" s="3" t="s">
        <v>32</v>
      </c>
      <c r="O5" s="3">
        <v>2.87E-2</v>
      </c>
      <c r="P5" s="7">
        <v>196</v>
      </c>
      <c r="Q5" s="7">
        <f t="shared" si="1"/>
        <v>5.6251999999999995</v>
      </c>
      <c r="R5" s="3"/>
      <c r="S5" s="3"/>
      <c r="T5" s="3" t="s">
        <v>32</v>
      </c>
      <c r="U5" s="14">
        <v>2.4276</v>
      </c>
      <c r="V5" s="7">
        <v>96.97</v>
      </c>
      <c r="W5" s="7">
        <f t="shared" si="2"/>
        <v>235.404372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16</v>
      </c>
      <c r="I6" s="3">
        <v>0.4788</v>
      </c>
      <c r="J6" s="7">
        <v>1118</v>
      </c>
      <c r="K6" s="7">
        <f t="shared" si="0"/>
        <v>535.29840000000002</v>
      </c>
      <c r="L6" s="3"/>
      <c r="M6" s="3"/>
      <c r="N6" s="3" t="s">
        <v>166</v>
      </c>
      <c r="O6" s="3">
        <v>2.0769000000000002</v>
      </c>
      <c r="P6" s="7">
        <v>196</v>
      </c>
      <c r="Q6" s="7">
        <f t="shared" si="1"/>
        <v>407.07240000000002</v>
      </c>
      <c r="R6" s="3"/>
      <c r="S6" s="3"/>
      <c r="T6" s="3" t="s">
        <v>59</v>
      </c>
      <c r="U6" s="14">
        <v>2.1395</v>
      </c>
      <c r="V6" s="7">
        <v>96.97</v>
      </c>
      <c r="W6" s="7">
        <f t="shared" si="2"/>
        <v>207.46731499999999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356</v>
      </c>
      <c r="I7" s="3">
        <v>0.26329999999999998</v>
      </c>
      <c r="J7" s="7">
        <v>1118</v>
      </c>
      <c r="K7" s="7">
        <f t="shared" si="0"/>
        <v>294.36939999999998</v>
      </c>
      <c r="L7" s="3"/>
      <c r="M7" s="3"/>
      <c r="N7" s="3" t="s">
        <v>110</v>
      </c>
      <c r="O7" s="3">
        <v>25.223299999999998</v>
      </c>
      <c r="P7" s="7">
        <v>196</v>
      </c>
      <c r="Q7" s="7">
        <f t="shared" si="1"/>
        <v>4943.7667999999994</v>
      </c>
      <c r="R7" s="3"/>
      <c r="S7" s="3"/>
      <c r="T7" s="3" t="s">
        <v>110</v>
      </c>
      <c r="U7" s="3">
        <v>2.2800000000000001E-2</v>
      </c>
      <c r="V7" s="7">
        <v>96.97</v>
      </c>
      <c r="W7" s="7">
        <f t="shared" si="2"/>
        <v>2.2109160000000001</v>
      </c>
      <c r="X7" s="7"/>
      <c r="Y7" s="7"/>
      <c r="Z7" s="12"/>
      <c r="AA7" s="12"/>
      <c r="AB7" s="12"/>
    </row>
    <row r="8" spans="1:29" s="4" customFormat="1" x14ac:dyDescent="0.25">
      <c r="A8" s="3"/>
      <c r="B8" s="3"/>
      <c r="C8" s="3"/>
      <c r="D8" s="3"/>
      <c r="E8" s="12"/>
      <c r="F8" s="12"/>
      <c r="G8" s="3"/>
      <c r="H8" s="3" t="s">
        <v>165</v>
      </c>
      <c r="I8" s="3">
        <v>10.917400000000001</v>
      </c>
      <c r="J8" s="7">
        <v>621</v>
      </c>
      <c r="K8" s="7">
        <f t="shared" si="0"/>
        <v>6779.7054000000007</v>
      </c>
      <c r="L8" s="3"/>
      <c r="M8" s="3"/>
      <c r="N8" s="3"/>
      <c r="O8" s="3"/>
      <c r="P8" s="7"/>
      <c r="Q8" s="7"/>
      <c r="R8" s="3"/>
      <c r="S8" s="3"/>
      <c r="T8" s="3" t="s">
        <v>600</v>
      </c>
      <c r="U8" s="3">
        <v>0.1956</v>
      </c>
      <c r="V8" s="7">
        <v>96.97</v>
      </c>
      <c r="W8" s="7">
        <f t="shared" si="2"/>
        <v>18.967331999999999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788</v>
      </c>
      <c r="I9" s="3">
        <v>8.7449999999999992</v>
      </c>
      <c r="J9" s="7">
        <v>1021</v>
      </c>
      <c r="K9" s="7">
        <f t="shared" si="0"/>
        <v>8928.6449999999986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32</v>
      </c>
      <c r="I10" s="3">
        <v>19.514500000000002</v>
      </c>
      <c r="J10" s="7">
        <v>1077</v>
      </c>
      <c r="K10" s="7">
        <f t="shared" si="0"/>
        <v>21017.1165</v>
      </c>
      <c r="L10" s="3"/>
      <c r="M10" s="3"/>
      <c r="N10" s="3"/>
      <c r="O10" s="3"/>
      <c r="P10" s="7"/>
      <c r="Q10" s="7"/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59</v>
      </c>
      <c r="I11" s="3">
        <v>17.263200000000001</v>
      </c>
      <c r="J11" s="7">
        <v>718</v>
      </c>
      <c r="K11" s="7">
        <f t="shared" si="0"/>
        <v>12394.9776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166</v>
      </c>
      <c r="I12" s="3">
        <v>2.69E-2</v>
      </c>
      <c r="J12" s="7">
        <v>331</v>
      </c>
      <c r="K12" s="7">
        <f t="shared" si="0"/>
        <v>8.9039000000000001</v>
      </c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110</v>
      </c>
      <c r="I13" s="44">
        <v>0.54859999999999998</v>
      </c>
      <c r="J13" s="7">
        <v>649</v>
      </c>
      <c r="K13" s="7">
        <f t="shared" si="0"/>
        <v>356.04140000000001</v>
      </c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600</v>
      </c>
      <c r="I14" s="3">
        <v>6.5952000000000002</v>
      </c>
      <c r="J14" s="7">
        <v>787</v>
      </c>
      <c r="K14" s="7">
        <f t="shared" si="0"/>
        <v>5190.4224000000004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/>
      <c r="I15" s="3">
        <f>SUM(I3:I14)</f>
        <v>66.59259999999999</v>
      </c>
      <c r="J15" s="7"/>
      <c r="K15" s="7">
        <f>SUM(K3:K14)</f>
        <v>57569.6633</v>
      </c>
      <c r="L15" s="3"/>
      <c r="M15" s="3"/>
      <c r="N15" s="3"/>
      <c r="O15" s="3">
        <f>SUM(O3:O7)</f>
        <v>28.635299999999997</v>
      </c>
      <c r="P15" s="7"/>
      <c r="Q15" s="7">
        <f>SUM(Q3:Q7)</f>
        <v>5612.5187999999998</v>
      </c>
      <c r="R15" s="3"/>
      <c r="S15" s="3"/>
      <c r="T15" s="3"/>
      <c r="U15" s="3">
        <f>SUM(U3:U8)</f>
        <v>5.9721000000000002</v>
      </c>
      <c r="V15" s="7"/>
      <c r="W15" s="7">
        <f>SUM(W3:W8)</f>
        <v>579.11453699999993</v>
      </c>
      <c r="X15" s="7"/>
      <c r="Y15" s="7">
        <f>K15+Q15+W15</f>
        <v>63761.296636999999</v>
      </c>
      <c r="Z15" s="12">
        <v>63800</v>
      </c>
      <c r="AA15" s="12">
        <v>59500</v>
      </c>
      <c r="AB15" s="12">
        <f>Z15-AA15</f>
        <v>4300</v>
      </c>
      <c r="AC15" s="4"/>
    </row>
    <row r="16" spans="1:29" x14ac:dyDescent="0.25">
      <c r="A16" s="29"/>
      <c r="B16" s="29"/>
      <c r="C16" s="29"/>
      <c r="D16" s="29"/>
      <c r="E16" s="33"/>
      <c r="F16" s="33"/>
      <c r="G16" s="29"/>
      <c r="H16" s="29"/>
      <c r="I16" s="29"/>
      <c r="J16" s="19"/>
      <c r="K16" s="19"/>
      <c r="L16" s="29"/>
      <c r="M16" s="29"/>
      <c r="N16" s="29"/>
      <c r="O16" s="29"/>
      <c r="P16" s="19"/>
      <c r="Q16" s="19"/>
      <c r="R16" s="29"/>
      <c r="S16" s="29"/>
      <c r="T16" s="29"/>
      <c r="U16" s="29"/>
      <c r="V16" s="19"/>
      <c r="W16" s="19"/>
      <c r="X16" s="19"/>
      <c r="Y16" s="19"/>
      <c r="Z16" s="33"/>
      <c r="AA16" s="33"/>
      <c r="AB16" s="33"/>
    </row>
    <row r="17" spans="1:28" x14ac:dyDescent="0.25">
      <c r="A17" s="3" t="s">
        <v>1163</v>
      </c>
      <c r="B17" s="3" t="s">
        <v>999</v>
      </c>
      <c r="C17" s="3" t="s">
        <v>156</v>
      </c>
      <c r="D17" s="3">
        <v>53.8</v>
      </c>
      <c r="E17" s="12">
        <v>6900</v>
      </c>
      <c r="F17" s="12"/>
      <c r="G17" s="3"/>
      <c r="H17" s="3"/>
      <c r="I17" s="3"/>
      <c r="J17" s="7"/>
      <c r="K17" s="7"/>
      <c r="L17" s="3"/>
      <c r="M17" s="3">
        <v>45.591500000000003</v>
      </c>
      <c r="N17" s="3" t="s">
        <v>176</v>
      </c>
      <c r="O17" s="3">
        <v>3.5110999999999999</v>
      </c>
      <c r="P17" s="7">
        <v>196</v>
      </c>
      <c r="Q17" s="7">
        <f>O17*P17</f>
        <v>688.17560000000003</v>
      </c>
      <c r="R17" s="3"/>
      <c r="S17" s="3">
        <v>13.208500000000001</v>
      </c>
      <c r="T17" s="3" t="s">
        <v>162</v>
      </c>
      <c r="U17" s="3">
        <v>8.9300000000000004E-2</v>
      </c>
      <c r="V17" s="7">
        <v>96.97</v>
      </c>
      <c r="W17" s="7">
        <f>U17*V17</f>
        <v>8.659421</v>
      </c>
      <c r="X17" s="7"/>
      <c r="Y17" s="7"/>
      <c r="Z17" s="12"/>
      <c r="AA17" s="12"/>
      <c r="AB17" s="12"/>
    </row>
    <row r="18" spans="1:28" x14ac:dyDescent="0.25">
      <c r="A18" s="3"/>
      <c r="B18" s="3" t="s">
        <v>1164</v>
      </c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 t="s">
        <v>165</v>
      </c>
      <c r="O18" s="3">
        <v>0.80179999999999996</v>
      </c>
      <c r="P18" s="7">
        <v>196</v>
      </c>
      <c r="Q18" s="7">
        <f t="shared" ref="Q18:Q23" si="3">O18*P18</f>
        <v>157.15279999999998</v>
      </c>
      <c r="R18" s="3"/>
      <c r="S18" s="3"/>
      <c r="T18" s="3" t="s">
        <v>176</v>
      </c>
      <c r="U18" s="3">
        <v>3.0200000000000001E-2</v>
      </c>
      <c r="V18" s="7">
        <v>96.97</v>
      </c>
      <c r="W18" s="7">
        <f t="shared" ref="W18:W23" si="4">U18*V18</f>
        <v>2.9284940000000002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 t="s">
        <v>788</v>
      </c>
      <c r="O19" s="3">
        <v>0.10050000000000001</v>
      </c>
      <c r="P19" s="7">
        <v>196</v>
      </c>
      <c r="Q19" s="7">
        <f t="shared" si="3"/>
        <v>19.698</v>
      </c>
      <c r="R19" s="3"/>
      <c r="S19" s="3"/>
      <c r="T19" s="3" t="s">
        <v>165</v>
      </c>
      <c r="U19" s="3">
        <v>0.33639999999999998</v>
      </c>
      <c r="V19" s="7">
        <v>96.97</v>
      </c>
      <c r="W19" s="7">
        <f t="shared" si="4"/>
        <v>32.620708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 t="s">
        <v>32</v>
      </c>
      <c r="O20" s="3">
        <v>0.16769999999999999</v>
      </c>
      <c r="P20" s="7">
        <v>196</v>
      </c>
      <c r="Q20" s="7">
        <f t="shared" si="3"/>
        <v>32.869199999999999</v>
      </c>
      <c r="R20" s="3"/>
      <c r="S20" s="3"/>
      <c r="T20" s="3" t="s">
        <v>788</v>
      </c>
      <c r="U20" s="3">
        <v>0.96699999999999997</v>
      </c>
      <c r="V20" s="7">
        <v>96.97</v>
      </c>
      <c r="W20" s="7">
        <f t="shared" si="4"/>
        <v>93.769989999999993</v>
      </c>
      <c r="X20" s="7"/>
      <c r="Y20" s="7"/>
      <c r="Z20" s="12"/>
      <c r="AA20" s="12"/>
      <c r="AB20" s="12"/>
    </row>
    <row r="21" spans="1:28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 t="s">
        <v>274</v>
      </c>
      <c r="O21" s="3">
        <v>3.2037</v>
      </c>
      <c r="P21" s="7">
        <v>196</v>
      </c>
      <c r="Q21" s="7">
        <f t="shared" si="3"/>
        <v>627.92520000000002</v>
      </c>
      <c r="R21" s="3"/>
      <c r="S21" s="3"/>
      <c r="T21" s="3" t="s">
        <v>32</v>
      </c>
      <c r="U21" s="3">
        <v>8.7963000000000005</v>
      </c>
      <c r="V21" s="7">
        <v>96.97</v>
      </c>
      <c r="W21" s="7">
        <f t="shared" si="4"/>
        <v>852.97721100000001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 t="s">
        <v>166</v>
      </c>
      <c r="O22" s="3">
        <v>27.8476</v>
      </c>
      <c r="P22" s="7">
        <v>196</v>
      </c>
      <c r="Q22" s="7">
        <f t="shared" si="3"/>
        <v>5458.1296000000002</v>
      </c>
      <c r="R22" s="3"/>
      <c r="S22" s="3"/>
      <c r="T22" s="3" t="s">
        <v>274</v>
      </c>
      <c r="U22" s="3">
        <v>0.61819999999999997</v>
      </c>
      <c r="V22" s="7">
        <v>96.97</v>
      </c>
      <c r="W22" s="7">
        <f t="shared" si="4"/>
        <v>59.946853999999995</v>
      </c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 t="s">
        <v>110</v>
      </c>
      <c r="O23" s="3">
        <v>9.9590999999999994</v>
      </c>
      <c r="P23" s="7">
        <v>196</v>
      </c>
      <c r="Q23" s="7">
        <f t="shared" si="3"/>
        <v>1951.9835999999998</v>
      </c>
      <c r="R23" s="3"/>
      <c r="S23" s="3"/>
      <c r="T23" s="3" t="s">
        <v>166</v>
      </c>
      <c r="U23" s="3">
        <v>2.3711000000000002</v>
      </c>
      <c r="V23" s="7">
        <v>96.97</v>
      </c>
      <c r="W23" s="7">
        <f t="shared" si="4"/>
        <v>229.92556700000003</v>
      </c>
      <c r="X23" s="7"/>
      <c r="Y23" s="7"/>
      <c r="Z23" s="12"/>
      <c r="AA23" s="12"/>
      <c r="AB23" s="12"/>
    </row>
    <row r="24" spans="1:28" x14ac:dyDescent="0.25">
      <c r="A24" s="3" t="s">
        <v>35</v>
      </c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>
        <f>SUM(O17:O23)</f>
        <v>45.591500000000003</v>
      </c>
      <c r="P24" s="7"/>
      <c r="Q24" s="7">
        <f>SUM(Q17:Q23)</f>
        <v>8935.9339999999993</v>
      </c>
      <c r="R24" s="3"/>
      <c r="S24" s="3"/>
      <c r="T24" s="3"/>
      <c r="U24" s="3">
        <f>SUM(U17:U23)</f>
        <v>13.208500000000001</v>
      </c>
      <c r="V24" s="7"/>
      <c r="W24" s="7">
        <f>SUM(W17:W23)</f>
        <v>1280.8282449999999</v>
      </c>
      <c r="X24" s="7"/>
      <c r="Y24" s="7">
        <f>Q24+W24</f>
        <v>10216.762245</v>
      </c>
      <c r="Z24" s="12">
        <v>10200</v>
      </c>
      <c r="AA24" s="12">
        <v>6900</v>
      </c>
      <c r="AB24" s="12">
        <f>Z24-AA24</f>
        <v>3300</v>
      </c>
    </row>
    <row r="25" spans="1:28" x14ac:dyDescent="0.25">
      <c r="A25" s="29"/>
      <c r="B25" s="29"/>
      <c r="C25" s="29"/>
      <c r="D25" s="29"/>
      <c r="E25" s="33"/>
      <c r="F25" s="33"/>
      <c r="G25" s="29"/>
      <c r="H25" s="29"/>
      <c r="I25" s="29"/>
      <c r="J25" s="19"/>
      <c r="K25" s="19"/>
      <c r="L25" s="29"/>
      <c r="M25" s="29"/>
      <c r="N25" s="29"/>
      <c r="O25" s="29"/>
      <c r="P25" s="19"/>
      <c r="Q25" s="19"/>
      <c r="R25" s="29"/>
      <c r="S25" s="29"/>
      <c r="T25" s="29"/>
      <c r="U25" s="29"/>
      <c r="V25" s="19"/>
      <c r="W25" s="19"/>
      <c r="X25" s="19"/>
      <c r="Y25" s="19"/>
      <c r="Z25" s="33"/>
      <c r="AA25" s="33"/>
      <c r="AB25" s="33"/>
    </row>
    <row r="26" spans="1:28" x14ac:dyDescent="0.25">
      <c r="A26" s="3" t="s">
        <v>1165</v>
      </c>
      <c r="B26" s="3" t="s">
        <v>1166</v>
      </c>
      <c r="C26" s="3" t="s">
        <v>156</v>
      </c>
      <c r="D26" s="3">
        <v>160</v>
      </c>
      <c r="E26" s="12">
        <v>27500</v>
      </c>
      <c r="F26" s="12"/>
      <c r="G26" s="3"/>
      <c r="H26" s="3"/>
      <c r="I26" s="3"/>
      <c r="J26" s="7"/>
      <c r="K26" s="7"/>
      <c r="L26" s="3"/>
      <c r="M26" s="3">
        <v>157.99690000000001</v>
      </c>
      <c r="N26" s="3" t="s">
        <v>176</v>
      </c>
      <c r="O26" s="3">
        <v>12.9008</v>
      </c>
      <c r="P26" s="7">
        <v>196</v>
      </c>
      <c r="Q26" s="7">
        <f>O26*P26</f>
        <v>2528.5567999999998</v>
      </c>
      <c r="R26" s="3"/>
      <c r="S26" s="3">
        <v>2.0030999999999999</v>
      </c>
      <c r="T26" s="3" t="s">
        <v>176</v>
      </c>
      <c r="U26" s="3">
        <v>1.1930000000000001</v>
      </c>
      <c r="V26" s="7">
        <v>96.97</v>
      </c>
      <c r="W26" s="7">
        <f>U26*V26</f>
        <v>115.68521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 t="s">
        <v>165</v>
      </c>
      <c r="O27" s="3">
        <v>9.8424999999999994</v>
      </c>
      <c r="P27" s="7">
        <v>196</v>
      </c>
      <c r="Q27" s="7">
        <f t="shared" ref="Q27:Q31" si="5">O27*P27</f>
        <v>1929.1299999999999</v>
      </c>
      <c r="R27" s="3"/>
      <c r="S27" s="3"/>
      <c r="T27" s="3" t="s">
        <v>45</v>
      </c>
      <c r="U27" s="3">
        <v>0.81010000000000004</v>
      </c>
      <c r="V27" s="7">
        <v>96.97</v>
      </c>
      <c r="W27" s="7">
        <f>U27*V27</f>
        <v>78.555396999999999</v>
      </c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 t="s">
        <v>1167</v>
      </c>
      <c r="O28" s="3">
        <v>34.240400000000001</v>
      </c>
      <c r="P28" s="7">
        <v>196</v>
      </c>
      <c r="Q28" s="7">
        <f t="shared" si="5"/>
        <v>6711.1184000000003</v>
      </c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 t="s">
        <v>45</v>
      </c>
      <c r="O29" s="3">
        <v>75.955299999999994</v>
      </c>
      <c r="P29" s="7">
        <v>196</v>
      </c>
      <c r="Q29" s="7">
        <f t="shared" si="5"/>
        <v>14887.238799999999</v>
      </c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 t="s">
        <v>63</v>
      </c>
      <c r="O30" s="3">
        <v>1.6254</v>
      </c>
      <c r="P30" s="7">
        <v>196</v>
      </c>
      <c r="Q30" s="7">
        <f t="shared" si="5"/>
        <v>318.57839999999999</v>
      </c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 t="s">
        <v>110</v>
      </c>
      <c r="O31" s="3">
        <v>23.432500000000001</v>
      </c>
      <c r="P31" s="7">
        <v>196</v>
      </c>
      <c r="Q31" s="7">
        <f t="shared" si="5"/>
        <v>4592.7700000000004</v>
      </c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>
        <f>SUM(O26:O31)</f>
        <v>157.99690000000001</v>
      </c>
      <c r="P32" s="7"/>
      <c r="Q32" s="7">
        <f>SUM(Q26:Q31)</f>
        <v>30967.392399999997</v>
      </c>
      <c r="R32" s="3"/>
      <c r="S32" s="3"/>
      <c r="T32" s="3"/>
      <c r="U32" s="3">
        <f>U26+U27</f>
        <v>2.0030999999999999</v>
      </c>
      <c r="V32" s="7"/>
      <c r="W32" s="7">
        <f>W26+W27</f>
        <v>194.24060700000001</v>
      </c>
      <c r="X32" s="7"/>
      <c r="Y32" s="7">
        <f>Q32+W32</f>
        <v>31161.633006999997</v>
      </c>
      <c r="Z32" s="12">
        <v>31200</v>
      </c>
      <c r="AA32" s="12">
        <v>27500</v>
      </c>
      <c r="AB32" s="12">
        <f>Z32-AA32</f>
        <v>3700</v>
      </c>
    </row>
    <row r="33" spans="1:28" x14ac:dyDescent="0.25">
      <c r="A33" s="29"/>
      <c r="B33" s="29"/>
      <c r="C33" s="29"/>
      <c r="D33" s="29"/>
      <c r="E33" s="33"/>
      <c r="F33" s="33"/>
      <c r="G33" s="29"/>
      <c r="H33" s="29"/>
      <c r="I33" s="29"/>
      <c r="J33" s="19"/>
      <c r="K33" s="19"/>
      <c r="L33" s="29"/>
      <c r="M33" s="29"/>
      <c r="N33" s="29"/>
      <c r="O33" s="29"/>
      <c r="P33" s="19"/>
      <c r="Q33" s="19"/>
      <c r="R33" s="29"/>
      <c r="S33" s="29"/>
      <c r="T33" s="29"/>
      <c r="U33" s="29"/>
      <c r="V33" s="19"/>
      <c r="W33" s="19"/>
      <c r="X33" s="19"/>
      <c r="Y33" s="19"/>
      <c r="Z33" s="33"/>
      <c r="AA33" s="33"/>
      <c r="AB33" s="33"/>
    </row>
    <row r="34" spans="1:28" x14ac:dyDescent="0.25">
      <c r="A34" s="3" t="s">
        <v>36</v>
      </c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 t="s">
        <v>19</v>
      </c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>
        <f>AB15+AB24+AB32</f>
        <v>11300</v>
      </c>
    </row>
    <row r="36" spans="1:28" x14ac:dyDescent="0.25">
      <c r="A36" s="4" t="s">
        <v>20</v>
      </c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>
        <f>AB35/2</f>
        <v>5650</v>
      </c>
    </row>
    <row r="37" spans="1:28" x14ac:dyDescent="0.25">
      <c r="A37" s="3" t="s">
        <v>21</v>
      </c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>
        <f>AB36*0.1</f>
        <v>565</v>
      </c>
    </row>
    <row r="38" spans="1:28" x14ac:dyDescent="0.25">
      <c r="A38" s="3" t="s">
        <v>22</v>
      </c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>
        <f>AB37*0.24979</f>
        <v>141.13135</v>
      </c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2FC54-42D2-48A5-A78E-B2E490ED9405}">
  <dimension ref="A1:AC161"/>
  <sheetViews>
    <sheetView workbookViewId="0">
      <selection activeCell="J27" sqref="J2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5703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1168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1169</v>
      </c>
      <c r="B3" s="3" t="s">
        <v>1170</v>
      </c>
      <c r="C3" s="3" t="s">
        <v>305</v>
      </c>
      <c r="D3" s="3">
        <v>5</v>
      </c>
      <c r="E3" s="12">
        <v>4500</v>
      </c>
      <c r="F3" s="12"/>
      <c r="G3" s="3">
        <v>3.4437000000000002</v>
      </c>
      <c r="H3" s="3" t="s">
        <v>93</v>
      </c>
      <c r="I3" s="3">
        <v>3.4437000000000002</v>
      </c>
      <c r="J3" s="7">
        <v>1201</v>
      </c>
      <c r="K3" s="7">
        <f>I3*J3</f>
        <v>4135.8837000000003</v>
      </c>
      <c r="L3" s="3"/>
      <c r="M3" s="3"/>
      <c r="N3" s="3"/>
      <c r="O3" s="3"/>
      <c r="P3" s="7"/>
      <c r="Q3" s="7"/>
      <c r="R3" s="3"/>
      <c r="S3" s="3">
        <v>1.5563</v>
      </c>
      <c r="T3" s="3" t="s">
        <v>93</v>
      </c>
      <c r="U3" s="3">
        <v>1.5563</v>
      </c>
      <c r="V3" s="7">
        <v>96.97</v>
      </c>
      <c r="W3" s="7">
        <f>U3*V3</f>
        <v>150.914411</v>
      </c>
      <c r="X3" s="7"/>
      <c r="Y3" s="7">
        <f>K3+W3</f>
        <v>4286.7981110000001</v>
      </c>
      <c r="Z3" s="12">
        <v>4300</v>
      </c>
      <c r="AA3" s="12">
        <v>4500</v>
      </c>
      <c r="AB3" s="12">
        <f>Z3-AA3</f>
        <v>-200</v>
      </c>
    </row>
    <row r="4" spans="1:29" x14ac:dyDescent="0.25">
      <c r="A4" s="3"/>
      <c r="B4" s="3" t="s">
        <v>1061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/>
      <c r="O4" s="3"/>
      <c r="P4" s="7"/>
      <c r="Q4" s="7"/>
      <c r="R4" s="3"/>
      <c r="S4" s="3"/>
      <c r="T4" s="3"/>
      <c r="U4" s="14"/>
      <c r="V4" s="7"/>
      <c r="W4" s="7"/>
      <c r="X4" s="7"/>
      <c r="Y4" s="7"/>
      <c r="Z4" s="12"/>
      <c r="AA4" s="12"/>
      <c r="AB4" s="12"/>
    </row>
    <row r="5" spans="1:29" x14ac:dyDescent="0.25">
      <c r="A5" s="29"/>
      <c r="B5" s="29"/>
      <c r="C5" s="29"/>
      <c r="D5" s="29"/>
      <c r="E5" s="33"/>
      <c r="F5" s="33"/>
      <c r="G5" s="29"/>
      <c r="H5" s="29"/>
      <c r="I5" s="29"/>
      <c r="J5" s="19"/>
      <c r="K5" s="19"/>
      <c r="L5" s="29"/>
      <c r="M5" s="29"/>
      <c r="N5" s="29"/>
      <c r="O5" s="29"/>
      <c r="P5" s="19"/>
      <c r="Q5" s="19"/>
      <c r="R5" s="29"/>
      <c r="S5" s="29"/>
      <c r="T5" s="29"/>
      <c r="U5" s="29"/>
      <c r="V5" s="19"/>
      <c r="W5" s="19"/>
      <c r="X5" s="19"/>
      <c r="Y5" s="19"/>
      <c r="Z5" s="33"/>
      <c r="AA5" s="33"/>
      <c r="AB5" s="33"/>
    </row>
    <row r="6" spans="1:29" x14ac:dyDescent="0.25">
      <c r="A6" s="3" t="s">
        <v>1171</v>
      </c>
      <c r="B6" s="3" t="s">
        <v>1172</v>
      </c>
      <c r="C6" s="3" t="s">
        <v>305</v>
      </c>
      <c r="D6" s="3">
        <v>190.68</v>
      </c>
      <c r="E6" s="12">
        <v>31800</v>
      </c>
      <c r="F6" s="12"/>
      <c r="G6" s="3">
        <v>181.85069999999999</v>
      </c>
      <c r="H6" s="3" t="s">
        <v>93</v>
      </c>
      <c r="I6" s="3">
        <v>38.320999999999998</v>
      </c>
      <c r="J6" s="7">
        <v>1201</v>
      </c>
      <c r="K6" s="7">
        <f>I6*J6</f>
        <v>46023.521000000001</v>
      </c>
      <c r="L6" s="3"/>
      <c r="M6" s="3"/>
      <c r="N6" s="3"/>
      <c r="O6" s="3"/>
      <c r="P6" s="7"/>
      <c r="Q6" s="7"/>
      <c r="R6" s="3"/>
      <c r="S6" s="3">
        <v>8.8292999999999999</v>
      </c>
      <c r="T6" s="3" t="s">
        <v>93</v>
      </c>
      <c r="U6" s="3">
        <v>2.4952000000000001</v>
      </c>
      <c r="V6" s="7">
        <v>96.97</v>
      </c>
      <c r="W6" s="7">
        <f>U6*V6</f>
        <v>241.95954399999999</v>
      </c>
      <c r="X6" s="7"/>
      <c r="Y6" s="7"/>
      <c r="Z6" s="12"/>
      <c r="AA6" s="12"/>
      <c r="AB6" s="12"/>
    </row>
    <row r="7" spans="1:29" x14ac:dyDescent="0.25">
      <c r="A7" s="3"/>
      <c r="B7" s="3" t="s">
        <v>782</v>
      </c>
      <c r="C7" s="3"/>
      <c r="D7" s="3"/>
      <c r="E7" s="12"/>
      <c r="F7" s="12"/>
      <c r="G7" s="3"/>
      <c r="H7" s="3" t="s">
        <v>95</v>
      </c>
      <c r="I7" s="3">
        <v>4.7333999999999996</v>
      </c>
      <c r="J7" s="7">
        <v>704</v>
      </c>
      <c r="K7" s="7">
        <f t="shared" ref="K7:K17" si="0">I7*J7</f>
        <v>3332.3135999999995</v>
      </c>
      <c r="L7" s="3"/>
      <c r="M7" s="3"/>
      <c r="N7" s="3"/>
      <c r="O7" s="3"/>
      <c r="P7" s="7"/>
      <c r="Q7" s="7"/>
      <c r="R7" s="3"/>
      <c r="S7" s="3"/>
      <c r="T7" s="3" t="s">
        <v>95</v>
      </c>
      <c r="U7" s="3">
        <v>0.71879999999999999</v>
      </c>
      <c r="V7" s="7">
        <v>96.97</v>
      </c>
      <c r="W7" s="7">
        <f t="shared" ref="W7:W13" si="1">U7*V7</f>
        <v>69.702035999999993</v>
      </c>
      <c r="X7" s="7"/>
      <c r="Y7" s="7"/>
      <c r="Z7" s="12"/>
      <c r="AA7" s="12"/>
      <c r="AB7" s="12"/>
    </row>
    <row r="8" spans="1:29" x14ac:dyDescent="0.25">
      <c r="A8" s="3"/>
      <c r="B8" s="3" t="s">
        <v>1173</v>
      </c>
      <c r="C8" s="3"/>
      <c r="D8" s="3"/>
      <c r="E8" s="12"/>
      <c r="F8" s="12"/>
      <c r="G8" s="3"/>
      <c r="H8" s="3" t="s">
        <v>122</v>
      </c>
      <c r="I8" s="3">
        <v>5.9218999999999999</v>
      </c>
      <c r="J8" s="7">
        <v>1325</v>
      </c>
      <c r="K8" s="7">
        <f t="shared" si="0"/>
        <v>7846.5174999999999</v>
      </c>
      <c r="L8" s="3"/>
      <c r="M8" s="3"/>
      <c r="N8" s="3"/>
      <c r="O8" s="3"/>
      <c r="P8" s="7"/>
      <c r="Q8" s="7"/>
      <c r="R8" s="3"/>
      <c r="S8" s="3"/>
      <c r="T8" s="3" t="s">
        <v>18</v>
      </c>
      <c r="U8" s="3">
        <v>2.1983999999999999</v>
      </c>
      <c r="V8" s="7">
        <v>96.97</v>
      </c>
      <c r="W8" s="7">
        <f t="shared" si="1"/>
        <v>213.17884799999999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18</v>
      </c>
      <c r="I9" s="3">
        <v>23.238499999999998</v>
      </c>
      <c r="J9" s="7">
        <v>1201</v>
      </c>
      <c r="K9" s="7">
        <f t="shared" si="0"/>
        <v>27909.438499999997</v>
      </c>
      <c r="L9" s="3"/>
      <c r="M9" s="3"/>
      <c r="N9" s="3"/>
      <c r="O9" s="3"/>
      <c r="P9" s="7"/>
      <c r="Q9" s="7"/>
      <c r="R9" s="3"/>
      <c r="S9" s="3"/>
      <c r="T9" s="3" t="s">
        <v>106</v>
      </c>
      <c r="U9" s="3">
        <v>0.40189999999999998</v>
      </c>
      <c r="V9" s="7">
        <v>96.97</v>
      </c>
      <c r="W9" s="7">
        <f t="shared" si="1"/>
        <v>38.972242999999999</v>
      </c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106</v>
      </c>
      <c r="I10" s="3">
        <v>8.1232000000000006</v>
      </c>
      <c r="J10" s="7">
        <v>704</v>
      </c>
      <c r="K10" s="7">
        <f t="shared" si="0"/>
        <v>5718.7328000000007</v>
      </c>
      <c r="L10" s="3"/>
      <c r="M10" s="3"/>
      <c r="N10" s="3"/>
      <c r="O10" s="3"/>
      <c r="P10" s="7"/>
      <c r="Q10" s="7"/>
      <c r="R10" s="3"/>
      <c r="S10" s="3"/>
      <c r="T10" s="3" t="s">
        <v>16</v>
      </c>
      <c r="U10" s="3">
        <v>0.64729999999999999</v>
      </c>
      <c r="V10" s="7">
        <v>96.97</v>
      </c>
      <c r="W10" s="7">
        <f t="shared" si="1"/>
        <v>62.768681000000001</v>
      </c>
      <c r="X10" s="7"/>
      <c r="Y10" s="7"/>
      <c r="Z10" s="12"/>
      <c r="AA10" s="12"/>
      <c r="AB10" s="12"/>
      <c r="AC10" s="4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16</v>
      </c>
      <c r="I11" s="3">
        <v>31.152799999999999</v>
      </c>
      <c r="J11" s="7">
        <v>1118</v>
      </c>
      <c r="K11" s="7">
        <f t="shared" si="0"/>
        <v>34828.830399999999</v>
      </c>
      <c r="L11" s="3"/>
      <c r="M11" s="3"/>
      <c r="N11" s="3"/>
      <c r="O11" s="3"/>
      <c r="P11" s="7"/>
      <c r="Q11" s="7"/>
      <c r="R11" s="3"/>
      <c r="S11" s="3"/>
      <c r="T11" s="3" t="s">
        <v>115</v>
      </c>
      <c r="U11" s="3">
        <v>1.3515999999999999</v>
      </c>
      <c r="V11" s="7">
        <v>96.97</v>
      </c>
      <c r="W11" s="7">
        <f t="shared" si="1"/>
        <v>131.064652</v>
      </c>
      <c r="X11" s="7"/>
      <c r="Y11" s="7"/>
      <c r="Z11" s="12"/>
      <c r="AA11" s="12"/>
      <c r="AB11" s="12"/>
      <c r="AC11" s="4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115</v>
      </c>
      <c r="I12" s="3">
        <v>41.210500000000003</v>
      </c>
      <c r="J12" s="7">
        <v>980</v>
      </c>
      <c r="K12" s="7">
        <f t="shared" si="0"/>
        <v>40386.29</v>
      </c>
      <c r="L12" s="3"/>
      <c r="M12" s="3"/>
      <c r="N12" s="3"/>
      <c r="O12" s="3"/>
      <c r="P12" s="7"/>
      <c r="Q12" s="7"/>
      <c r="R12" s="3"/>
      <c r="S12" s="3"/>
      <c r="T12" s="3" t="s">
        <v>42</v>
      </c>
      <c r="U12" s="3">
        <v>0.78249999999999997</v>
      </c>
      <c r="V12" s="7">
        <v>96.97</v>
      </c>
      <c r="W12" s="7">
        <f t="shared" si="1"/>
        <v>75.879024999999999</v>
      </c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165</v>
      </c>
      <c r="I13" s="3">
        <v>6.5839999999999996</v>
      </c>
      <c r="J13" s="7">
        <v>621</v>
      </c>
      <c r="K13" s="7">
        <f t="shared" si="0"/>
        <v>4088.6639999999998</v>
      </c>
      <c r="L13" s="3"/>
      <c r="M13" s="3"/>
      <c r="N13" s="3"/>
      <c r="O13" s="3"/>
      <c r="P13" s="7"/>
      <c r="Q13" s="7"/>
      <c r="R13" s="3"/>
      <c r="S13" s="3"/>
      <c r="T13" s="3" t="s">
        <v>166</v>
      </c>
      <c r="U13" s="3">
        <v>0.2336</v>
      </c>
      <c r="V13" s="7">
        <v>96.97</v>
      </c>
      <c r="W13" s="7">
        <f t="shared" si="1"/>
        <v>22.652191999999999</v>
      </c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40</v>
      </c>
      <c r="I14" s="3">
        <v>1.5946</v>
      </c>
      <c r="J14" s="7">
        <v>552</v>
      </c>
      <c r="K14" s="7">
        <f t="shared" si="0"/>
        <v>880.2192</v>
      </c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42</v>
      </c>
      <c r="I15" s="3">
        <v>14.238300000000001</v>
      </c>
      <c r="J15" s="7">
        <v>400</v>
      </c>
      <c r="K15" s="7">
        <f t="shared" si="0"/>
        <v>5695.3200000000006</v>
      </c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166</v>
      </c>
      <c r="I16" s="3">
        <v>5.2039</v>
      </c>
      <c r="J16" s="7">
        <v>331</v>
      </c>
      <c r="K16" s="7">
        <f t="shared" si="0"/>
        <v>1722.4909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249</v>
      </c>
      <c r="I17" s="3">
        <v>1.5286</v>
      </c>
      <c r="J17" s="7">
        <v>1201</v>
      </c>
      <c r="K17" s="7">
        <f t="shared" si="0"/>
        <v>1835.8486</v>
      </c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/>
      <c r="I18" s="3">
        <f>SUM(I6:I17)</f>
        <v>181.85070000000005</v>
      </c>
      <c r="J18" s="7"/>
      <c r="K18" s="7">
        <f>SUM(K6:K17)</f>
        <v>180268.18650000001</v>
      </c>
      <c r="L18" s="3"/>
      <c r="M18" s="3"/>
      <c r="N18" s="3"/>
      <c r="O18" s="3"/>
      <c r="P18" s="7"/>
      <c r="Q18" s="7"/>
      <c r="R18" s="3"/>
      <c r="S18" s="3"/>
      <c r="T18" s="3"/>
      <c r="U18" s="3">
        <f>SUM(U6:U13)</f>
        <v>8.8292999999999999</v>
      </c>
      <c r="V18" s="7"/>
      <c r="W18" s="7">
        <f>SUM(W6:W13)</f>
        <v>856.17722100000003</v>
      </c>
      <c r="X18" s="7"/>
      <c r="Y18" s="7">
        <f>K18+W18</f>
        <v>181124.363721</v>
      </c>
      <c r="Z18" s="12">
        <v>181100</v>
      </c>
      <c r="AA18" s="12">
        <v>31800</v>
      </c>
      <c r="AB18" s="12">
        <f>Z18-AA18</f>
        <v>149300</v>
      </c>
    </row>
    <row r="19" spans="1:28" x14ac:dyDescent="0.25">
      <c r="A19" s="29"/>
      <c r="B19" s="29"/>
      <c r="C19" s="29"/>
      <c r="D19" s="29"/>
      <c r="E19" s="33"/>
      <c r="F19" s="33"/>
      <c r="G19" s="29"/>
      <c r="H19" s="29"/>
      <c r="I19" s="29"/>
      <c r="J19" s="19"/>
      <c r="K19" s="19"/>
      <c r="L19" s="29"/>
      <c r="M19" s="29"/>
      <c r="N19" s="29"/>
      <c r="O19" s="29"/>
      <c r="P19" s="19"/>
      <c r="Q19" s="19"/>
      <c r="R19" s="29"/>
      <c r="S19" s="29"/>
      <c r="T19" s="29"/>
      <c r="U19" s="29"/>
      <c r="V19" s="19"/>
      <c r="W19" s="19"/>
      <c r="X19" s="19"/>
      <c r="Y19" s="19"/>
      <c r="Z19" s="33"/>
      <c r="AA19" s="33"/>
      <c r="AB19" s="33"/>
    </row>
    <row r="20" spans="1:28" x14ac:dyDescent="0.25">
      <c r="A20" s="3" t="s">
        <v>36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8" x14ac:dyDescent="0.25">
      <c r="A21" s="3" t="s">
        <v>19</v>
      </c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>
        <f>AB3+AB18</f>
        <v>149100</v>
      </c>
    </row>
    <row r="22" spans="1:28" x14ac:dyDescent="0.25">
      <c r="A22" s="3" t="s">
        <v>20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>
        <f>AB21/2</f>
        <v>74550</v>
      </c>
    </row>
    <row r="23" spans="1:28" x14ac:dyDescent="0.25">
      <c r="A23" s="3" t="s">
        <v>21</v>
      </c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>
        <f>AB22*0.4</f>
        <v>29820</v>
      </c>
    </row>
    <row r="24" spans="1:28" x14ac:dyDescent="0.25">
      <c r="A24" s="3" t="s">
        <v>22</v>
      </c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>
        <f>AB23*0.23579</f>
        <v>7031.2578000000003</v>
      </c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1"/>
      <c r="B128" s="1"/>
      <c r="C128" s="1"/>
      <c r="D128" s="1"/>
      <c r="E128" s="11"/>
      <c r="F128" s="11"/>
      <c r="G128" s="1"/>
      <c r="H128" s="1"/>
      <c r="I128" s="1"/>
      <c r="J128" s="5"/>
      <c r="K128" s="5"/>
      <c r="L128" s="3"/>
      <c r="M128" s="1"/>
      <c r="N128" s="1"/>
      <c r="O128" s="1"/>
      <c r="P128" s="5"/>
      <c r="Q128" s="5"/>
      <c r="R128" s="3"/>
      <c r="S128" s="1"/>
      <c r="T128" s="1"/>
      <c r="U128" s="1"/>
      <c r="V128" s="5"/>
      <c r="W128" s="5"/>
      <c r="X128" s="7"/>
      <c r="Y128" s="5"/>
      <c r="Z128" s="11"/>
      <c r="AA128" s="11"/>
      <c r="AB128" s="11"/>
    </row>
    <row r="129" spans="1:28" x14ac:dyDescent="0.25">
      <c r="A129" s="1"/>
      <c r="B129" s="1"/>
      <c r="C129" s="1"/>
      <c r="D129" s="1"/>
      <c r="E129" s="11"/>
      <c r="F129" s="11"/>
      <c r="G129" s="1"/>
      <c r="H129" s="1"/>
      <c r="I129" s="1"/>
      <c r="J129" s="5"/>
      <c r="K129" s="5"/>
      <c r="L129" s="3"/>
      <c r="M129" s="1"/>
      <c r="N129" s="1"/>
      <c r="O129" s="1"/>
      <c r="P129" s="5"/>
      <c r="Q129" s="5"/>
      <c r="R129" s="3"/>
      <c r="S129" s="1"/>
      <c r="T129" s="1"/>
      <c r="U129" s="1"/>
      <c r="V129" s="5"/>
      <c r="W129" s="5"/>
      <c r="X129" s="7"/>
      <c r="Y129" s="5"/>
      <c r="Z129" s="11"/>
      <c r="AA129" s="11"/>
      <c r="AB129" s="11"/>
    </row>
    <row r="130" spans="1:28" x14ac:dyDescent="0.25">
      <c r="A130" s="1"/>
      <c r="B130" s="1"/>
      <c r="C130" s="1"/>
      <c r="D130" s="1"/>
      <c r="E130" s="11"/>
      <c r="F130" s="11"/>
      <c r="G130" s="1"/>
      <c r="H130" s="1"/>
      <c r="I130" s="1"/>
      <c r="J130" s="5"/>
      <c r="K130" s="5"/>
      <c r="L130" s="3"/>
      <c r="M130" s="1"/>
      <c r="N130" s="1"/>
      <c r="O130" s="1"/>
      <c r="P130" s="5"/>
      <c r="Q130" s="5"/>
      <c r="R130" s="3"/>
      <c r="S130" s="1"/>
      <c r="T130" s="1"/>
      <c r="U130" s="1"/>
      <c r="V130" s="5"/>
      <c r="W130" s="5"/>
      <c r="X130" s="7"/>
      <c r="Y130" s="5"/>
      <c r="Z130" s="11"/>
      <c r="AA130" s="11"/>
      <c r="AB130" s="11"/>
    </row>
    <row r="131" spans="1:28" x14ac:dyDescent="0.25">
      <c r="A131" s="1"/>
      <c r="B131" s="1"/>
      <c r="C131" s="1"/>
      <c r="D131" s="1"/>
      <c r="E131" s="11"/>
      <c r="F131" s="11"/>
      <c r="G131" s="1"/>
      <c r="H131" s="1"/>
      <c r="I131" s="1"/>
      <c r="J131" s="5"/>
      <c r="K131" s="5"/>
      <c r="L131" s="3"/>
      <c r="M131" s="1"/>
      <c r="N131" s="1"/>
      <c r="O131" s="1"/>
      <c r="P131" s="5"/>
      <c r="Q131" s="5"/>
      <c r="R131" s="3"/>
      <c r="S131" s="1"/>
      <c r="T131" s="1"/>
      <c r="U131" s="1"/>
      <c r="V131" s="5"/>
      <c r="W131" s="5"/>
      <c r="X131" s="7"/>
      <c r="Y131" s="5"/>
      <c r="Z131" s="11"/>
      <c r="AA131" s="11"/>
      <c r="AB131" s="11"/>
    </row>
    <row r="132" spans="1:28" x14ac:dyDescent="0.25">
      <c r="A132" s="1"/>
      <c r="B132" s="1"/>
      <c r="C132" s="1"/>
      <c r="D132" s="1"/>
      <c r="E132" s="11"/>
      <c r="F132" s="11"/>
      <c r="G132" s="1"/>
      <c r="H132" s="1"/>
      <c r="I132" s="1"/>
      <c r="J132" s="5"/>
      <c r="K132" s="5"/>
      <c r="L132" s="3"/>
      <c r="M132" s="1"/>
      <c r="N132" s="1"/>
      <c r="O132" s="1"/>
      <c r="P132" s="5"/>
      <c r="Q132" s="5"/>
      <c r="R132" s="3"/>
      <c r="S132" s="1"/>
      <c r="T132" s="1"/>
      <c r="U132" s="1"/>
      <c r="V132" s="5"/>
      <c r="W132" s="5"/>
      <c r="X132" s="7"/>
      <c r="Y132" s="5"/>
      <c r="Z132" s="11"/>
      <c r="AA132" s="11"/>
      <c r="AB132" s="11"/>
    </row>
    <row r="133" spans="1:28" x14ac:dyDescent="0.25">
      <c r="A133" s="1"/>
      <c r="B133" s="1"/>
      <c r="C133" s="1"/>
      <c r="D133" s="1"/>
      <c r="E133" s="11"/>
      <c r="F133" s="11"/>
      <c r="G133" s="1"/>
      <c r="H133" s="1"/>
      <c r="I133" s="1"/>
      <c r="J133" s="5"/>
      <c r="K133" s="5"/>
      <c r="L133" s="3"/>
      <c r="M133" s="1"/>
      <c r="N133" s="1"/>
      <c r="O133" s="1"/>
      <c r="P133" s="5"/>
      <c r="Q133" s="5"/>
      <c r="R133" s="3"/>
      <c r="S133" s="1"/>
      <c r="T133" s="1"/>
      <c r="U133" s="1"/>
      <c r="V133" s="5"/>
      <c r="W133" s="5"/>
      <c r="X133" s="7"/>
      <c r="Y133" s="5"/>
      <c r="Z133" s="11"/>
      <c r="AA133" s="11"/>
      <c r="AB133" s="11"/>
    </row>
    <row r="134" spans="1:28" x14ac:dyDescent="0.25">
      <c r="A134" s="1"/>
      <c r="B134" s="1"/>
      <c r="C134" s="1"/>
      <c r="D134" s="1"/>
      <c r="E134" s="11"/>
      <c r="F134" s="11"/>
      <c r="G134" s="1"/>
      <c r="H134" s="1"/>
      <c r="I134" s="1"/>
      <c r="J134" s="5"/>
      <c r="K134" s="5"/>
      <c r="L134" s="3"/>
      <c r="M134" s="1"/>
      <c r="N134" s="1"/>
      <c r="O134" s="1"/>
      <c r="P134" s="5"/>
      <c r="Q134" s="5"/>
      <c r="R134" s="3"/>
      <c r="S134" s="1"/>
      <c r="T134" s="1"/>
      <c r="U134" s="1"/>
      <c r="V134" s="5"/>
      <c r="W134" s="5"/>
      <c r="X134" s="7"/>
      <c r="Y134" s="5"/>
      <c r="Z134" s="11"/>
      <c r="AA134" s="11"/>
      <c r="AB134" s="11"/>
    </row>
    <row r="135" spans="1:28" x14ac:dyDescent="0.25">
      <c r="A135" s="1"/>
      <c r="B135" s="1"/>
      <c r="C135" s="1"/>
      <c r="D135" s="1"/>
      <c r="E135" s="11"/>
      <c r="F135" s="11"/>
      <c r="G135" s="1"/>
      <c r="H135" s="1"/>
      <c r="I135" s="1"/>
      <c r="J135" s="5"/>
      <c r="K135" s="5"/>
      <c r="L135" s="3"/>
      <c r="M135" s="1"/>
      <c r="N135" s="1"/>
      <c r="O135" s="1"/>
      <c r="P135" s="5"/>
      <c r="Q135" s="5"/>
      <c r="R135" s="3"/>
      <c r="S135" s="1"/>
      <c r="T135" s="1"/>
      <c r="U135" s="1"/>
      <c r="V135" s="5"/>
      <c r="W135" s="5"/>
      <c r="X135" s="7"/>
      <c r="Y135" s="5"/>
      <c r="Z135" s="11"/>
      <c r="AA135" s="11"/>
      <c r="AB135" s="11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2B247-91EA-400E-8EBB-7F90216122A6}">
  <dimension ref="A1:AC178"/>
  <sheetViews>
    <sheetView workbookViewId="0">
      <selection activeCell="B27" sqref="B27:B28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1174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1175</v>
      </c>
      <c r="B3" s="3" t="s">
        <v>1176</v>
      </c>
      <c r="C3" s="3" t="s">
        <v>156</v>
      </c>
      <c r="D3" s="3">
        <v>161.96</v>
      </c>
      <c r="E3" s="12">
        <v>51100</v>
      </c>
      <c r="F3" s="12"/>
      <c r="G3" s="3">
        <v>19.539200000000001</v>
      </c>
      <c r="H3" s="3" t="s">
        <v>307</v>
      </c>
      <c r="I3" s="3">
        <v>1.1473</v>
      </c>
      <c r="J3" s="7">
        <v>897</v>
      </c>
      <c r="K3" s="7">
        <f>I3*J3</f>
        <v>1029.1280999999999</v>
      </c>
      <c r="L3" s="3"/>
      <c r="M3" s="3">
        <v>142.42080000000001</v>
      </c>
      <c r="N3" s="3" t="s">
        <v>16</v>
      </c>
      <c r="O3" s="3">
        <v>0.2384</v>
      </c>
      <c r="P3" s="7">
        <v>196</v>
      </c>
      <c r="Q3" s="7">
        <f>O3*P3</f>
        <v>46.726399999999998</v>
      </c>
      <c r="R3" s="3"/>
      <c r="S3" s="3"/>
      <c r="T3" s="3"/>
      <c r="U3" s="3"/>
      <c r="V3" s="7"/>
      <c r="W3" s="7"/>
      <c r="X3" s="7"/>
      <c r="Y3" s="7"/>
      <c r="Z3" s="12"/>
      <c r="AA3" s="12"/>
      <c r="AB3" s="12"/>
    </row>
    <row r="4" spans="1:28" x14ac:dyDescent="0.25">
      <c r="A4" s="3"/>
      <c r="B4" s="3" t="s">
        <v>1177</v>
      </c>
      <c r="C4" s="3"/>
      <c r="D4" s="3"/>
      <c r="E4" s="12"/>
      <c r="F4" s="12"/>
      <c r="G4" s="3"/>
      <c r="H4" s="3" t="s">
        <v>165</v>
      </c>
      <c r="I4" s="3">
        <v>18.179400000000001</v>
      </c>
      <c r="J4" s="7">
        <v>621</v>
      </c>
      <c r="K4" s="7">
        <f t="shared" ref="K4:K5" si="0">I4*J4</f>
        <v>11289.4074</v>
      </c>
      <c r="L4" s="3"/>
      <c r="M4" s="3"/>
      <c r="N4" s="3" t="s">
        <v>307</v>
      </c>
      <c r="O4" s="3">
        <v>4.7405999999999997</v>
      </c>
      <c r="P4" s="7">
        <v>196</v>
      </c>
      <c r="Q4" s="7">
        <f t="shared" ref="Q4:Q10" si="1">O4*P4</f>
        <v>929.15759999999989</v>
      </c>
      <c r="R4" s="3"/>
      <c r="S4" s="3"/>
      <c r="T4" s="3"/>
      <c r="U4" s="14"/>
      <c r="V4" s="7"/>
      <c r="W4" s="7"/>
      <c r="X4" s="7"/>
      <c r="Y4" s="7"/>
      <c r="Z4" s="12"/>
      <c r="AA4" s="12"/>
      <c r="AB4" s="12"/>
    </row>
    <row r="5" spans="1:28" x14ac:dyDescent="0.25">
      <c r="A5" s="3"/>
      <c r="B5" s="3"/>
      <c r="C5" s="3"/>
      <c r="D5" s="3"/>
      <c r="E5" s="12"/>
      <c r="F5" s="12"/>
      <c r="G5" s="3"/>
      <c r="H5" s="3" t="s">
        <v>166</v>
      </c>
      <c r="I5" s="3">
        <v>0.21249999999999999</v>
      </c>
      <c r="J5" s="7">
        <v>331</v>
      </c>
      <c r="K5" s="7">
        <f t="shared" si="0"/>
        <v>70.337499999999991</v>
      </c>
      <c r="L5" s="3"/>
      <c r="M5" s="3"/>
      <c r="N5" s="3" t="s">
        <v>165</v>
      </c>
      <c r="O5" s="3">
        <v>30.726600000000001</v>
      </c>
      <c r="P5" s="7">
        <v>196</v>
      </c>
      <c r="Q5" s="7">
        <f t="shared" si="1"/>
        <v>6022.4135999999999</v>
      </c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/>
      <c r="I6" s="3"/>
      <c r="J6" s="7"/>
      <c r="K6" s="7"/>
      <c r="L6" s="3"/>
      <c r="M6" s="3"/>
      <c r="N6" s="3" t="s">
        <v>40</v>
      </c>
      <c r="O6" s="3">
        <v>2.4578000000000002</v>
      </c>
      <c r="P6" s="7">
        <v>196</v>
      </c>
      <c r="Q6" s="7">
        <f t="shared" si="1"/>
        <v>481.72880000000004</v>
      </c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 t="s">
        <v>997</v>
      </c>
      <c r="O7" s="3">
        <v>2.5221</v>
      </c>
      <c r="P7" s="7">
        <v>196</v>
      </c>
      <c r="Q7" s="7">
        <f t="shared" si="1"/>
        <v>494.33159999999998</v>
      </c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 t="s">
        <v>45</v>
      </c>
      <c r="O8" s="3">
        <v>3.1183999999999998</v>
      </c>
      <c r="P8" s="7">
        <v>196</v>
      </c>
      <c r="Q8" s="7">
        <f t="shared" si="1"/>
        <v>611.20639999999992</v>
      </c>
      <c r="R8" s="3"/>
      <c r="S8" s="3"/>
      <c r="T8" s="3"/>
      <c r="U8" s="1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 t="s">
        <v>166</v>
      </c>
      <c r="O9" s="3">
        <v>92.411600000000007</v>
      </c>
      <c r="P9" s="7">
        <v>196</v>
      </c>
      <c r="Q9" s="7">
        <f t="shared" si="1"/>
        <v>18112.673600000002</v>
      </c>
      <c r="R9" s="3"/>
      <c r="S9" s="3"/>
      <c r="T9" s="3"/>
      <c r="U9" s="14"/>
      <c r="V9" s="7"/>
      <c r="W9" s="7"/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 t="s">
        <v>494</v>
      </c>
      <c r="O10" s="3">
        <v>6.2053000000000003</v>
      </c>
      <c r="P10" s="7">
        <v>196</v>
      </c>
      <c r="Q10" s="7">
        <f t="shared" si="1"/>
        <v>1216.2388000000001</v>
      </c>
      <c r="R10" s="3"/>
      <c r="S10" s="3"/>
      <c r="T10" s="3"/>
      <c r="U10" s="14"/>
      <c r="V10" s="7"/>
      <c r="W10" s="7"/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/>
      <c r="I11" s="3">
        <f>SUM(I3:I5)</f>
        <v>19.539200000000001</v>
      </c>
      <c r="J11" s="7"/>
      <c r="K11" s="7">
        <f>SUM(K3:K5)</f>
        <v>12388.873</v>
      </c>
      <c r="L11" s="3"/>
      <c r="M11" s="3"/>
      <c r="N11" s="3"/>
      <c r="O11" s="3">
        <f>SUM(O3:O10)</f>
        <v>142.42080000000001</v>
      </c>
      <c r="P11" s="7"/>
      <c r="Q11" s="7">
        <f>SUM(Q3:Q10)</f>
        <v>27914.4768</v>
      </c>
      <c r="R11" s="3"/>
      <c r="S11" s="3"/>
      <c r="T11" s="3"/>
      <c r="U11" s="14"/>
      <c r="V11" s="7"/>
      <c r="W11" s="7"/>
      <c r="X11" s="7"/>
      <c r="Y11" s="7">
        <f>K11+Q11</f>
        <v>40303.349799999996</v>
      </c>
      <c r="Z11" s="12">
        <v>40300</v>
      </c>
      <c r="AA11" s="12">
        <v>51100</v>
      </c>
      <c r="AB11" s="12">
        <f>Z11-AA11</f>
        <v>-10800</v>
      </c>
    </row>
    <row r="12" spans="1:28" x14ac:dyDescent="0.25">
      <c r="A12" s="29"/>
      <c r="B12" s="29"/>
      <c r="C12" s="29"/>
      <c r="D12" s="29"/>
      <c r="E12" s="33"/>
      <c r="F12" s="33"/>
      <c r="G12" s="29"/>
      <c r="H12" s="29"/>
      <c r="I12" s="29"/>
      <c r="J12" s="19"/>
      <c r="K12" s="19"/>
      <c r="L12" s="29"/>
      <c r="M12" s="29"/>
      <c r="N12" s="29"/>
      <c r="O12" s="29"/>
      <c r="P12" s="19"/>
      <c r="Q12" s="19"/>
      <c r="R12" s="29"/>
      <c r="S12" s="29"/>
      <c r="T12" s="29"/>
      <c r="U12" s="34"/>
      <c r="V12" s="19"/>
      <c r="W12" s="19"/>
      <c r="X12" s="19"/>
      <c r="Y12" s="19"/>
      <c r="Z12" s="33"/>
      <c r="AA12" s="33"/>
      <c r="AB12" s="33"/>
    </row>
    <row r="13" spans="1:28" x14ac:dyDescent="0.25">
      <c r="A13" s="3" t="s">
        <v>36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/>
    </row>
    <row r="14" spans="1:28" x14ac:dyDescent="0.25">
      <c r="A14" s="3" t="s">
        <v>19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f>AB11</f>
        <v>-10800</v>
      </c>
    </row>
    <row r="15" spans="1:28" x14ac:dyDescent="0.25">
      <c r="A15" s="3" t="s">
        <v>20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f>AB14/2</f>
        <v>-5400</v>
      </c>
    </row>
    <row r="16" spans="1:28" x14ac:dyDescent="0.25">
      <c r="A16" s="3" t="s">
        <v>21</v>
      </c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>
        <f>AB15*0.1</f>
        <v>-540</v>
      </c>
    </row>
    <row r="17" spans="1:29" s="4" customFormat="1" x14ac:dyDescent="0.25">
      <c r="A17" s="3" t="s">
        <v>22</v>
      </c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>
        <f>AB16*0.24979</f>
        <v>-134.88660000000002</v>
      </c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  <c r="AC22" s="4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  <c r="AC23" s="4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  <c r="AC24" s="4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  <row r="174" spans="1:28" x14ac:dyDescent="0.25">
      <c r="A174" s="1"/>
      <c r="B174" s="1"/>
      <c r="C174" s="1"/>
      <c r="D174" s="1"/>
      <c r="E174" s="11"/>
      <c r="F174" s="11"/>
      <c r="G174" s="1"/>
      <c r="H174" s="1"/>
      <c r="I174" s="1"/>
      <c r="J174" s="5"/>
      <c r="K174" s="5"/>
      <c r="L174" s="3"/>
      <c r="M174" s="1"/>
      <c r="N174" s="1"/>
      <c r="O174" s="1"/>
      <c r="P174" s="5"/>
      <c r="Q174" s="5"/>
      <c r="R174" s="3"/>
      <c r="S174" s="1"/>
      <c r="T174" s="1"/>
      <c r="U174" s="1"/>
      <c r="V174" s="5"/>
      <c r="W174" s="5"/>
      <c r="X174" s="7"/>
      <c r="Y174" s="5"/>
      <c r="Z174" s="11"/>
      <c r="AA174" s="11"/>
      <c r="AB174" s="11"/>
    </row>
    <row r="175" spans="1:28" x14ac:dyDescent="0.25">
      <c r="A175" s="1"/>
      <c r="B175" s="1"/>
      <c r="C175" s="1"/>
      <c r="D175" s="1"/>
      <c r="E175" s="11"/>
      <c r="F175" s="11"/>
      <c r="G175" s="1"/>
      <c r="H175" s="1"/>
      <c r="I175" s="1"/>
      <c r="J175" s="5"/>
      <c r="K175" s="5"/>
      <c r="L175" s="3"/>
      <c r="M175" s="1"/>
      <c r="N175" s="1"/>
      <c r="O175" s="1"/>
      <c r="P175" s="5"/>
      <c r="Q175" s="5"/>
      <c r="R175" s="3"/>
      <c r="S175" s="1"/>
      <c r="T175" s="1"/>
      <c r="U175" s="1"/>
      <c r="V175" s="5"/>
      <c r="W175" s="5"/>
      <c r="X175" s="7"/>
      <c r="Y175" s="5"/>
      <c r="Z175" s="11"/>
      <c r="AA175" s="11"/>
      <c r="AB175" s="11"/>
    </row>
    <row r="176" spans="1:28" x14ac:dyDescent="0.25">
      <c r="A176" s="1"/>
      <c r="B176" s="1"/>
      <c r="C176" s="1"/>
      <c r="D176" s="1"/>
      <c r="E176" s="11"/>
      <c r="F176" s="11"/>
      <c r="G176" s="1"/>
      <c r="H176" s="1"/>
      <c r="I176" s="1"/>
      <c r="J176" s="5"/>
      <c r="K176" s="5"/>
      <c r="L176" s="3"/>
      <c r="M176" s="1"/>
      <c r="N176" s="1"/>
      <c r="O176" s="1"/>
      <c r="P176" s="5"/>
      <c r="Q176" s="5"/>
      <c r="R176" s="3"/>
      <c r="S176" s="1"/>
      <c r="T176" s="1"/>
      <c r="U176" s="1"/>
      <c r="V176" s="5"/>
      <c r="W176" s="5"/>
      <c r="X176" s="7"/>
      <c r="Y176" s="5"/>
      <c r="Z176" s="11"/>
      <c r="AA176" s="11"/>
      <c r="AB176" s="11"/>
    </row>
    <row r="177" spans="1:28" x14ac:dyDescent="0.25">
      <c r="A177" s="1"/>
      <c r="B177" s="1"/>
      <c r="C177" s="1"/>
      <c r="D177" s="1"/>
      <c r="E177" s="11"/>
      <c r="F177" s="11"/>
      <c r="G177" s="1"/>
      <c r="H177" s="1"/>
      <c r="I177" s="1"/>
      <c r="J177" s="5"/>
      <c r="K177" s="5"/>
      <c r="L177" s="3"/>
      <c r="M177" s="1"/>
      <c r="N177" s="1"/>
      <c r="O177" s="1"/>
      <c r="P177" s="5"/>
      <c r="Q177" s="5"/>
      <c r="R177" s="3"/>
      <c r="S177" s="1"/>
      <c r="T177" s="1"/>
      <c r="U177" s="1"/>
      <c r="V177" s="5"/>
      <c r="W177" s="5"/>
      <c r="X177" s="7"/>
      <c r="Y177" s="5"/>
      <c r="Z177" s="11"/>
      <c r="AA177" s="11"/>
      <c r="AB177" s="11"/>
    </row>
    <row r="178" spans="1:28" x14ac:dyDescent="0.25">
      <c r="A178" s="1"/>
      <c r="B178" s="1"/>
      <c r="C178" s="1"/>
      <c r="D178" s="1"/>
      <c r="E178" s="11"/>
      <c r="F178" s="11"/>
      <c r="G178" s="1"/>
      <c r="H178" s="1"/>
      <c r="I178" s="1"/>
      <c r="J178" s="5"/>
      <c r="K178" s="5"/>
      <c r="L178" s="3"/>
      <c r="M178" s="1"/>
      <c r="N178" s="1"/>
      <c r="O178" s="1"/>
      <c r="P178" s="5"/>
      <c r="Q178" s="5"/>
      <c r="R178" s="3"/>
      <c r="S178" s="1"/>
      <c r="T178" s="1"/>
      <c r="U178" s="1"/>
      <c r="V178" s="5"/>
      <c r="W178" s="5"/>
      <c r="X178" s="7"/>
      <c r="Y178" s="5"/>
      <c r="Z178" s="11"/>
      <c r="AA178" s="11"/>
      <c r="AB178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EBD2D-2896-4666-8154-279EF8F951C0}">
  <dimension ref="A1:AC216"/>
  <sheetViews>
    <sheetView workbookViewId="0">
      <selection activeCell="C27" sqref="C27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3.57031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1178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1179</v>
      </c>
      <c r="B3" s="3" t="s">
        <v>83</v>
      </c>
      <c r="C3" s="3" t="s">
        <v>92</v>
      </c>
      <c r="D3" s="3">
        <v>163.30000000000001</v>
      </c>
      <c r="E3" s="12">
        <v>66300</v>
      </c>
      <c r="F3" s="12"/>
      <c r="G3" s="3">
        <v>50.011200000000002</v>
      </c>
      <c r="H3" s="3" t="s">
        <v>93</v>
      </c>
      <c r="I3" s="3">
        <v>27.990600000000001</v>
      </c>
      <c r="J3" s="7">
        <v>1201</v>
      </c>
      <c r="K3" s="7">
        <f>I3*J3</f>
        <v>33616.710599999999</v>
      </c>
      <c r="L3" s="3"/>
      <c r="M3" s="3">
        <v>13.129</v>
      </c>
      <c r="N3" s="3" t="s">
        <v>93</v>
      </c>
      <c r="O3" s="3">
        <v>12.9636</v>
      </c>
      <c r="P3" s="7">
        <v>196</v>
      </c>
      <c r="Q3" s="7">
        <f>O3*P3</f>
        <v>2540.8656000000001</v>
      </c>
      <c r="R3" s="3"/>
      <c r="S3" s="3">
        <v>100.1598</v>
      </c>
      <c r="T3" s="3" t="s">
        <v>93</v>
      </c>
      <c r="U3" s="3">
        <v>11.222</v>
      </c>
      <c r="V3" s="7">
        <v>96.97</v>
      </c>
      <c r="W3" s="7">
        <f>U3*V3</f>
        <v>1088.1973399999999</v>
      </c>
      <c r="X3" s="7"/>
      <c r="Y3" s="7"/>
      <c r="Z3" s="12"/>
      <c r="AA3" s="12"/>
      <c r="AB3" s="12"/>
    </row>
    <row r="4" spans="1:28" x14ac:dyDescent="0.25">
      <c r="A4" s="3"/>
      <c r="B4" s="3" t="s">
        <v>1180</v>
      </c>
      <c r="C4" s="3"/>
      <c r="D4" s="3"/>
      <c r="E4" s="12"/>
      <c r="F4" s="12"/>
      <c r="G4" s="3"/>
      <c r="H4" s="3" t="s">
        <v>95</v>
      </c>
      <c r="I4" s="3">
        <v>3.2357</v>
      </c>
      <c r="J4" s="7">
        <v>704</v>
      </c>
      <c r="K4" s="7">
        <f t="shared" ref="K4:K6" si="0">I4*J4</f>
        <v>2277.9328</v>
      </c>
      <c r="L4" s="3"/>
      <c r="M4" s="3"/>
      <c r="N4" s="3" t="s">
        <v>45</v>
      </c>
      <c r="O4" s="3">
        <v>0.16539999999999999</v>
      </c>
      <c r="P4" s="7">
        <v>196</v>
      </c>
      <c r="Q4" s="7">
        <f>O4*P4</f>
        <v>32.418399999999998</v>
      </c>
      <c r="R4" s="3"/>
      <c r="S4" s="3"/>
      <c r="T4" s="3" t="s">
        <v>95</v>
      </c>
      <c r="U4" s="14">
        <v>38.119199999999999</v>
      </c>
      <c r="V4" s="7">
        <v>96.97</v>
      </c>
      <c r="W4" s="7">
        <f t="shared" ref="W4:W5" si="1">U4*V4</f>
        <v>3696.4188239999999</v>
      </c>
      <c r="X4" s="7"/>
      <c r="Y4" s="7"/>
      <c r="Z4" s="12"/>
      <c r="AA4" s="12"/>
      <c r="AB4" s="12"/>
    </row>
    <row r="5" spans="1:28" x14ac:dyDescent="0.25">
      <c r="A5" s="3"/>
      <c r="B5" s="3" t="s">
        <v>1181</v>
      </c>
      <c r="C5" s="3"/>
      <c r="D5" s="3"/>
      <c r="E5" s="12"/>
      <c r="F5" s="12"/>
      <c r="G5" s="3"/>
      <c r="H5" s="3" t="s">
        <v>101</v>
      </c>
      <c r="I5" s="3">
        <v>1.3519000000000001</v>
      </c>
      <c r="J5" s="7">
        <v>856</v>
      </c>
      <c r="K5" s="7">
        <f t="shared" si="0"/>
        <v>1157.2264</v>
      </c>
      <c r="L5" s="3"/>
      <c r="M5" s="3"/>
      <c r="N5" s="3"/>
      <c r="O5" s="3"/>
      <c r="P5" s="7"/>
      <c r="Q5" s="7"/>
      <c r="R5" s="3"/>
      <c r="S5" s="3"/>
      <c r="T5" s="3" t="s">
        <v>45</v>
      </c>
      <c r="U5" s="14">
        <v>50.818600000000004</v>
      </c>
      <c r="V5" s="7">
        <v>96.97</v>
      </c>
      <c r="W5" s="7">
        <f t="shared" si="1"/>
        <v>4927.8796419999999</v>
      </c>
      <c r="X5" s="7"/>
      <c r="Y5" s="7"/>
      <c r="Z5" s="12"/>
      <c r="AA5" s="12"/>
      <c r="AB5" s="12"/>
    </row>
    <row r="6" spans="1:28" x14ac:dyDescent="0.25">
      <c r="A6" s="3"/>
      <c r="B6" s="3" t="s">
        <v>1182</v>
      </c>
      <c r="C6" s="3"/>
      <c r="D6" s="3"/>
      <c r="E6" s="12"/>
      <c r="F6" s="12"/>
      <c r="G6" s="3"/>
      <c r="H6" s="3" t="s">
        <v>96</v>
      </c>
      <c r="I6" s="3">
        <v>17.433</v>
      </c>
      <c r="J6" s="7">
        <v>1077</v>
      </c>
      <c r="K6" s="7">
        <f t="shared" si="0"/>
        <v>18775.341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 t="s">
        <v>1183</v>
      </c>
      <c r="C7" s="3"/>
      <c r="D7" s="3"/>
      <c r="E7" s="12"/>
      <c r="F7" s="12"/>
      <c r="G7" s="3"/>
      <c r="H7" s="3"/>
      <c r="I7" s="3">
        <f>SUM(I3:I6)</f>
        <v>50.011200000000002</v>
      </c>
      <c r="J7" s="7"/>
      <c r="K7" s="7">
        <f>SUM(K3:K6)</f>
        <v>55827.210800000001</v>
      </c>
      <c r="L7" s="3"/>
      <c r="M7" s="3"/>
      <c r="N7" s="3"/>
      <c r="O7" s="3">
        <f>O3+O4</f>
        <v>13.129</v>
      </c>
      <c r="P7" s="7"/>
      <c r="Q7" s="7">
        <f>Q3+Q4</f>
        <v>2573.2840000000001</v>
      </c>
      <c r="R7" s="3"/>
      <c r="S7" s="3"/>
      <c r="T7" s="3"/>
      <c r="U7" s="14">
        <f>SUM(U3:U5)</f>
        <v>100.1598</v>
      </c>
      <c r="V7" s="7"/>
      <c r="W7" s="7">
        <f>SUM(W3:W5)</f>
        <v>9712.495805999999</v>
      </c>
      <c r="X7" s="7"/>
      <c r="Y7" s="7">
        <f>K7+Q7+W7</f>
        <v>68112.990606000007</v>
      </c>
      <c r="Z7" s="12">
        <v>68100</v>
      </c>
      <c r="AA7" s="12">
        <v>66300</v>
      </c>
      <c r="AB7" s="12">
        <f>Z7-AA7</f>
        <v>1800</v>
      </c>
    </row>
    <row r="8" spans="1:28" x14ac:dyDescent="0.25">
      <c r="A8" s="29"/>
      <c r="B8" s="29"/>
      <c r="C8" s="29"/>
      <c r="D8" s="29"/>
      <c r="E8" s="33"/>
      <c r="F8" s="33"/>
      <c r="G8" s="29"/>
      <c r="H8" s="29"/>
      <c r="I8" s="29"/>
      <c r="J8" s="19"/>
      <c r="K8" s="19"/>
      <c r="L8" s="29"/>
      <c r="M8" s="29"/>
      <c r="N8" s="29"/>
      <c r="O8" s="29"/>
      <c r="P8" s="19"/>
      <c r="Q8" s="19"/>
      <c r="R8" s="29"/>
      <c r="S8" s="29"/>
      <c r="T8" s="29"/>
      <c r="U8" s="29"/>
      <c r="V8" s="19"/>
      <c r="W8" s="19"/>
      <c r="X8" s="19"/>
      <c r="Y8" s="19"/>
      <c r="Z8" s="33"/>
      <c r="AA8" s="33"/>
      <c r="AB8" s="33"/>
    </row>
    <row r="9" spans="1:28" x14ac:dyDescent="0.25">
      <c r="A9" s="3" t="s">
        <v>1184</v>
      </c>
      <c r="B9" s="3" t="s">
        <v>155</v>
      </c>
      <c r="C9" s="3" t="s">
        <v>185</v>
      </c>
      <c r="D9" s="3">
        <v>152.5</v>
      </c>
      <c r="E9" s="12">
        <v>148300</v>
      </c>
      <c r="F9" s="12"/>
      <c r="G9" s="3">
        <v>144.74209999999999</v>
      </c>
      <c r="H9" s="3" t="s">
        <v>122</v>
      </c>
      <c r="I9" s="3">
        <v>0.28960000000000002</v>
      </c>
      <c r="J9" s="7">
        <v>1325</v>
      </c>
      <c r="K9" s="7">
        <f>I9*J9</f>
        <v>383.72</v>
      </c>
      <c r="L9" s="3"/>
      <c r="M9" s="3"/>
      <c r="N9" s="3"/>
      <c r="O9" s="3"/>
      <c r="P9" s="7"/>
      <c r="Q9" s="7"/>
      <c r="R9" s="3"/>
      <c r="S9" s="3">
        <v>7.7579000000000002</v>
      </c>
      <c r="T9" s="3" t="s">
        <v>122</v>
      </c>
      <c r="U9" s="3">
        <v>0.124</v>
      </c>
      <c r="V9" s="7">
        <v>96.97</v>
      </c>
      <c r="W9" s="7">
        <f>U9*V9</f>
        <v>12.024279999999999</v>
      </c>
      <c r="X9" s="7"/>
      <c r="Y9" s="7"/>
      <c r="Z9" s="12"/>
      <c r="AA9" s="12"/>
      <c r="AB9" s="12"/>
    </row>
    <row r="10" spans="1:28" x14ac:dyDescent="0.25">
      <c r="A10" s="3"/>
      <c r="B10" s="3" t="s">
        <v>1176</v>
      </c>
      <c r="C10" s="3"/>
      <c r="D10" s="3"/>
      <c r="E10" s="12"/>
      <c r="F10" s="12"/>
      <c r="G10" s="3"/>
      <c r="H10" s="3" t="s">
        <v>18</v>
      </c>
      <c r="I10" s="3">
        <v>21.276399999999999</v>
      </c>
      <c r="J10" s="7">
        <v>1201</v>
      </c>
      <c r="K10" s="7">
        <f t="shared" ref="K10:K18" si="2">I10*J10</f>
        <v>25552.956399999999</v>
      </c>
      <c r="L10" s="3"/>
      <c r="M10" s="3"/>
      <c r="N10" s="3"/>
      <c r="O10" s="3"/>
      <c r="P10" s="7"/>
      <c r="Q10" s="7"/>
      <c r="R10" s="3"/>
      <c r="S10" s="3"/>
      <c r="T10" s="3" t="s">
        <v>18</v>
      </c>
      <c r="U10" s="3">
        <v>1.2814000000000001</v>
      </c>
      <c r="V10" s="7">
        <v>96.97</v>
      </c>
      <c r="W10" s="7">
        <f t="shared" ref="W10:W15" si="3">U10*V10</f>
        <v>124.25735800000001</v>
      </c>
      <c r="X10" s="7"/>
      <c r="Y10" s="7"/>
      <c r="Z10" s="12"/>
      <c r="AA10" s="12"/>
      <c r="AB10" s="12"/>
    </row>
    <row r="11" spans="1:28" x14ac:dyDescent="0.25">
      <c r="A11" s="3"/>
      <c r="B11" s="3" t="s">
        <v>1185</v>
      </c>
      <c r="C11" s="3"/>
      <c r="D11" s="3"/>
      <c r="E11" s="12"/>
      <c r="F11" s="12"/>
      <c r="G11" s="3"/>
      <c r="H11" s="3" t="s">
        <v>106</v>
      </c>
      <c r="I11" s="3">
        <v>8.4504000000000001</v>
      </c>
      <c r="J11" s="7">
        <v>704</v>
      </c>
      <c r="K11" s="7">
        <f t="shared" si="2"/>
        <v>5949.0816000000004</v>
      </c>
      <c r="L11" s="3"/>
      <c r="M11" s="3"/>
      <c r="N11" s="3"/>
      <c r="O11" s="3"/>
      <c r="P11" s="7"/>
      <c r="Q11" s="7"/>
      <c r="R11" s="3"/>
      <c r="S11" s="3"/>
      <c r="T11" s="3" t="s">
        <v>161</v>
      </c>
      <c r="U11" s="3">
        <v>0.51070000000000004</v>
      </c>
      <c r="V11" s="7">
        <v>96.97</v>
      </c>
      <c r="W11" s="7">
        <f t="shared" si="3"/>
        <v>49.522579</v>
      </c>
      <c r="X11" s="7"/>
      <c r="Y11" s="7"/>
      <c r="Z11" s="12"/>
      <c r="AA11" s="12"/>
      <c r="AB11" s="12"/>
    </row>
    <row r="12" spans="1:28" x14ac:dyDescent="0.25">
      <c r="A12" s="3"/>
      <c r="B12" s="3"/>
      <c r="C12" s="3"/>
      <c r="D12" s="3"/>
      <c r="E12" s="12"/>
      <c r="F12" s="12"/>
      <c r="G12" s="3"/>
      <c r="H12" s="3" t="s">
        <v>161</v>
      </c>
      <c r="I12" s="3">
        <v>4.0304000000000002</v>
      </c>
      <c r="J12" s="7">
        <v>1228</v>
      </c>
      <c r="K12" s="7">
        <f t="shared" si="2"/>
        <v>4949.3312000000005</v>
      </c>
      <c r="L12" s="3"/>
      <c r="M12" s="3"/>
      <c r="N12" s="3"/>
      <c r="O12" s="3"/>
      <c r="P12" s="7"/>
      <c r="Q12" s="7"/>
      <c r="R12" s="3"/>
      <c r="S12" s="3"/>
      <c r="T12" s="3" t="s">
        <v>1186</v>
      </c>
      <c r="U12" s="3">
        <v>0.87109999999999999</v>
      </c>
      <c r="V12" s="7">
        <v>96.97</v>
      </c>
      <c r="W12" s="7">
        <f t="shared" si="3"/>
        <v>84.470567000000003</v>
      </c>
      <c r="X12" s="7"/>
      <c r="Y12" s="7"/>
      <c r="Z12" s="12"/>
      <c r="AA12" s="12"/>
      <c r="AB12" s="12"/>
    </row>
    <row r="13" spans="1:28" x14ac:dyDescent="0.25">
      <c r="A13" s="3"/>
      <c r="B13" s="3"/>
      <c r="C13" s="3"/>
      <c r="D13" s="3"/>
      <c r="E13" s="12"/>
      <c r="F13" s="12"/>
      <c r="G13" s="3"/>
      <c r="H13" s="3" t="s">
        <v>115</v>
      </c>
      <c r="I13" s="3">
        <v>4.1440000000000001</v>
      </c>
      <c r="J13" s="7">
        <v>980</v>
      </c>
      <c r="K13" s="7">
        <f t="shared" si="2"/>
        <v>4061.1200000000003</v>
      </c>
      <c r="L13" s="3"/>
      <c r="M13" s="3"/>
      <c r="N13" s="3"/>
      <c r="O13" s="3"/>
      <c r="P13" s="7"/>
      <c r="Q13" s="7"/>
      <c r="R13" s="3"/>
      <c r="S13" s="3"/>
      <c r="T13" s="3" t="s">
        <v>273</v>
      </c>
      <c r="U13" s="3">
        <v>0.10539999999999999</v>
      </c>
      <c r="V13" s="7">
        <v>96.97</v>
      </c>
      <c r="W13" s="7">
        <f t="shared" si="3"/>
        <v>10.220637999999999</v>
      </c>
      <c r="X13" s="7"/>
      <c r="Y13" s="7"/>
      <c r="Z13" s="12"/>
      <c r="AA13" s="12"/>
      <c r="AB13" s="12"/>
    </row>
    <row r="14" spans="1:28" x14ac:dyDescent="0.25">
      <c r="A14" s="3"/>
      <c r="B14" s="3"/>
      <c r="C14" s="3"/>
      <c r="D14" s="3"/>
      <c r="E14" s="12"/>
      <c r="F14" s="12"/>
      <c r="G14" s="3"/>
      <c r="H14" s="3" t="s">
        <v>1187</v>
      </c>
      <c r="I14" s="3">
        <v>40.629800000000003</v>
      </c>
      <c r="J14" s="7">
        <v>1118</v>
      </c>
      <c r="K14" s="7">
        <f t="shared" si="2"/>
        <v>45424.116400000006</v>
      </c>
      <c r="L14" s="3"/>
      <c r="M14" s="3"/>
      <c r="N14" s="3"/>
      <c r="O14" s="3"/>
      <c r="P14" s="7"/>
      <c r="Q14" s="7"/>
      <c r="R14" s="3"/>
      <c r="S14" s="3"/>
      <c r="T14" s="3" t="s">
        <v>31</v>
      </c>
      <c r="U14" s="3">
        <v>1.8210999999999999</v>
      </c>
      <c r="V14" s="7">
        <v>96.97</v>
      </c>
      <c r="W14" s="7">
        <f t="shared" si="3"/>
        <v>176.59206699999999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 t="s">
        <v>273</v>
      </c>
      <c r="I15" s="3">
        <v>0.77129999999999999</v>
      </c>
      <c r="J15" s="7">
        <v>1049</v>
      </c>
      <c r="K15" s="7">
        <f t="shared" si="2"/>
        <v>809.09370000000001</v>
      </c>
      <c r="L15" s="3"/>
      <c r="M15" s="3"/>
      <c r="N15" s="3"/>
      <c r="O15" s="3"/>
      <c r="P15" s="7"/>
      <c r="Q15" s="7"/>
      <c r="R15" s="3"/>
      <c r="S15" s="3"/>
      <c r="T15" s="3" t="s">
        <v>47</v>
      </c>
      <c r="U15" s="3">
        <v>3.0442</v>
      </c>
      <c r="V15" s="7">
        <v>96.97</v>
      </c>
      <c r="W15" s="7">
        <f t="shared" si="3"/>
        <v>295.19607400000001</v>
      </c>
      <c r="X15" s="7"/>
      <c r="Y15" s="7"/>
      <c r="Z15" s="12"/>
      <c r="AA15" s="12"/>
      <c r="AB15" s="12"/>
    </row>
    <row r="16" spans="1:28" x14ac:dyDescent="0.25">
      <c r="A16" s="3"/>
      <c r="B16" s="3"/>
      <c r="C16" s="3"/>
      <c r="D16" s="3"/>
      <c r="E16" s="12"/>
      <c r="F16" s="12"/>
      <c r="G16" s="3"/>
      <c r="H16" s="3" t="s">
        <v>31</v>
      </c>
      <c r="I16" s="3">
        <v>40.466299999999997</v>
      </c>
      <c r="J16" s="7">
        <v>787</v>
      </c>
      <c r="K16" s="7">
        <f t="shared" si="2"/>
        <v>31846.978099999997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33</v>
      </c>
      <c r="I17" s="3">
        <v>19.862100000000002</v>
      </c>
      <c r="J17" s="7">
        <v>994</v>
      </c>
      <c r="K17" s="7">
        <f t="shared" si="2"/>
        <v>19742.9274</v>
      </c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47</v>
      </c>
      <c r="I18" s="3">
        <v>4.8217999999999996</v>
      </c>
      <c r="J18" s="7">
        <v>345</v>
      </c>
      <c r="K18" s="7">
        <f t="shared" si="2"/>
        <v>1663.521</v>
      </c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/>
      <c r="I19" s="3">
        <f>SUM(I9:I18)</f>
        <v>144.74209999999999</v>
      </c>
      <c r="J19" s="7"/>
      <c r="K19" s="7">
        <f>SUM(K9:K18)</f>
        <v>140382.84580000001</v>
      </c>
      <c r="L19" s="3"/>
      <c r="M19" s="3"/>
      <c r="N19" s="3"/>
      <c r="O19" s="3"/>
      <c r="P19" s="7"/>
      <c r="Q19" s="7"/>
      <c r="R19" s="3"/>
      <c r="S19" s="3"/>
      <c r="T19" s="3"/>
      <c r="U19" s="3">
        <f>SUM(U9:U15)</f>
        <v>7.7579000000000002</v>
      </c>
      <c r="V19" s="7"/>
      <c r="W19" s="7">
        <f>SUM(W9:W15)</f>
        <v>752.28356299999996</v>
      </c>
      <c r="X19" s="7"/>
      <c r="Y19" s="7">
        <f>K19+W19</f>
        <v>141135.12936300001</v>
      </c>
      <c r="Z19" s="12">
        <v>141100</v>
      </c>
      <c r="AA19" s="12">
        <v>148300</v>
      </c>
      <c r="AB19" s="12">
        <f>Z19-AA19</f>
        <v>-7200</v>
      </c>
    </row>
    <row r="20" spans="1:28" x14ac:dyDescent="0.25">
      <c r="A20" s="29"/>
      <c r="B20" s="29"/>
      <c r="C20" s="29"/>
      <c r="D20" s="29"/>
      <c r="E20" s="33"/>
      <c r="F20" s="33"/>
      <c r="G20" s="29"/>
      <c r="H20" s="29"/>
      <c r="I20" s="29"/>
      <c r="J20" s="19"/>
      <c r="K20" s="19"/>
      <c r="L20" s="29"/>
      <c r="M20" s="29"/>
      <c r="N20" s="29"/>
      <c r="O20" s="29"/>
      <c r="P20" s="19"/>
      <c r="Q20" s="19"/>
      <c r="R20" s="29"/>
      <c r="S20" s="29"/>
      <c r="T20" s="29"/>
      <c r="U20" s="29"/>
      <c r="V20" s="19"/>
      <c r="W20" s="19"/>
      <c r="X20" s="19"/>
      <c r="Y20" s="19"/>
      <c r="Z20" s="33"/>
      <c r="AA20" s="33"/>
      <c r="AB20" s="33"/>
    </row>
    <row r="21" spans="1:28" x14ac:dyDescent="0.25">
      <c r="A21" s="3" t="s">
        <v>1188</v>
      </c>
      <c r="B21" s="3" t="s">
        <v>1189</v>
      </c>
      <c r="C21" s="3" t="s">
        <v>185</v>
      </c>
      <c r="D21" s="3">
        <v>160</v>
      </c>
      <c r="E21" s="12">
        <v>128500</v>
      </c>
      <c r="F21" s="12"/>
      <c r="G21" s="3">
        <v>120.4383</v>
      </c>
      <c r="H21" s="3" t="s">
        <v>93</v>
      </c>
      <c r="I21" s="3">
        <v>12.986700000000001</v>
      </c>
      <c r="J21" s="7">
        <v>1201</v>
      </c>
      <c r="K21" s="7">
        <f>I21*J21</f>
        <v>15597.0267</v>
      </c>
      <c r="L21" s="3"/>
      <c r="M21" s="3"/>
      <c r="N21" s="3"/>
      <c r="O21" s="3"/>
      <c r="P21" s="7"/>
      <c r="Q21" s="7"/>
      <c r="R21" s="3"/>
      <c r="S21" s="3">
        <v>39.561700000000002</v>
      </c>
      <c r="T21" s="3" t="s">
        <v>93</v>
      </c>
      <c r="U21" s="3">
        <v>1.66E-2</v>
      </c>
      <c r="V21" s="7">
        <v>96.97</v>
      </c>
      <c r="W21" s="7">
        <f>U21*V21</f>
        <v>1.609702</v>
      </c>
      <c r="X21" s="7"/>
      <c r="Y21" s="7"/>
      <c r="Z21" s="12"/>
      <c r="AA21" s="12"/>
      <c r="AB21" s="12"/>
    </row>
    <row r="22" spans="1:28" x14ac:dyDescent="0.25">
      <c r="A22" s="3"/>
      <c r="B22" s="3"/>
      <c r="C22" s="3"/>
      <c r="D22" s="3"/>
      <c r="E22" s="12"/>
      <c r="F22" s="12"/>
      <c r="G22" s="3"/>
      <c r="H22" s="3" t="s">
        <v>95</v>
      </c>
      <c r="I22" s="3">
        <v>13.474399999999999</v>
      </c>
      <c r="J22" s="7">
        <v>704</v>
      </c>
      <c r="K22" s="7">
        <f t="shared" ref="K22:K33" si="4">I22*J22</f>
        <v>9485.9776000000002</v>
      </c>
      <c r="L22" s="3"/>
      <c r="M22" s="3"/>
      <c r="N22" s="3"/>
      <c r="O22" s="3"/>
      <c r="P22" s="7"/>
      <c r="Q22" s="7"/>
      <c r="R22" s="3"/>
      <c r="S22" s="3"/>
      <c r="T22" s="3" t="s">
        <v>95</v>
      </c>
      <c r="U22" s="3">
        <v>15.9754</v>
      </c>
      <c r="V22" s="7">
        <v>96.97</v>
      </c>
      <c r="W22" s="7">
        <f t="shared" ref="W22:W30" si="5">U22*V22</f>
        <v>1549.134538</v>
      </c>
      <c r="X22" s="7"/>
      <c r="Y22" s="7"/>
      <c r="Z22" s="12"/>
      <c r="AA22" s="12"/>
      <c r="AB22" s="12"/>
    </row>
    <row r="23" spans="1:28" x14ac:dyDescent="0.25">
      <c r="A23" s="3"/>
      <c r="B23" s="3"/>
      <c r="C23" s="3"/>
      <c r="D23" s="3"/>
      <c r="E23" s="12"/>
      <c r="F23" s="12"/>
      <c r="G23" s="3"/>
      <c r="H23" s="3" t="s">
        <v>122</v>
      </c>
      <c r="I23" s="3">
        <v>11.1454</v>
      </c>
      <c r="J23" s="7">
        <v>1325</v>
      </c>
      <c r="K23" s="7">
        <f t="shared" si="4"/>
        <v>14767.655000000001</v>
      </c>
      <c r="L23" s="3"/>
      <c r="M23" s="3"/>
      <c r="N23" s="3"/>
      <c r="O23" s="3"/>
      <c r="P23" s="7"/>
      <c r="Q23" s="7"/>
      <c r="R23" s="3"/>
      <c r="S23" s="3"/>
      <c r="T23" s="3" t="s">
        <v>122</v>
      </c>
      <c r="U23" s="3">
        <v>1.1422000000000001</v>
      </c>
      <c r="V23" s="7">
        <v>96.97</v>
      </c>
      <c r="W23" s="7">
        <f t="shared" si="5"/>
        <v>110.759134</v>
      </c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 t="s">
        <v>1190</v>
      </c>
      <c r="I24" s="3">
        <v>5.5507999999999997</v>
      </c>
      <c r="J24" s="7">
        <v>1159</v>
      </c>
      <c r="K24" s="7">
        <f t="shared" si="4"/>
        <v>6433.3771999999999</v>
      </c>
      <c r="L24" s="3"/>
      <c r="M24" s="3"/>
      <c r="N24" s="3"/>
      <c r="O24" s="3"/>
      <c r="P24" s="7"/>
      <c r="Q24" s="7"/>
      <c r="R24" s="3"/>
      <c r="S24" s="3"/>
      <c r="T24" s="3" t="s">
        <v>100</v>
      </c>
      <c r="U24" s="3">
        <v>0.59560000000000002</v>
      </c>
      <c r="V24" s="7">
        <v>96.97</v>
      </c>
      <c r="W24" s="7">
        <f t="shared" si="5"/>
        <v>57.755332000000003</v>
      </c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 t="s">
        <v>96</v>
      </c>
      <c r="I25" s="3">
        <v>21.8322</v>
      </c>
      <c r="J25" s="7">
        <v>1077</v>
      </c>
      <c r="K25" s="7">
        <f t="shared" si="4"/>
        <v>23513.279399999999</v>
      </c>
      <c r="L25" s="3"/>
      <c r="M25" s="3"/>
      <c r="N25" s="3"/>
      <c r="O25" s="3"/>
      <c r="P25" s="7"/>
      <c r="Q25" s="7"/>
      <c r="R25" s="3"/>
      <c r="S25" s="3"/>
      <c r="T25" s="3" t="s">
        <v>96</v>
      </c>
      <c r="U25" s="3">
        <v>0.15759999999999999</v>
      </c>
      <c r="V25" s="7">
        <v>96.97</v>
      </c>
      <c r="W25" s="7">
        <f t="shared" si="5"/>
        <v>15.282471999999999</v>
      </c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 t="s">
        <v>18</v>
      </c>
      <c r="I26" s="3">
        <v>7.4888000000000003</v>
      </c>
      <c r="J26" s="7">
        <v>1201</v>
      </c>
      <c r="K26" s="7">
        <f t="shared" si="4"/>
        <v>8994.0488000000005</v>
      </c>
      <c r="L26" s="3"/>
      <c r="M26" s="3"/>
      <c r="N26" s="3"/>
      <c r="O26" s="3"/>
      <c r="P26" s="7"/>
      <c r="Q26" s="7"/>
      <c r="R26" s="3"/>
      <c r="S26" s="3"/>
      <c r="T26" s="3" t="s">
        <v>18</v>
      </c>
      <c r="U26" s="3">
        <v>2.7418</v>
      </c>
      <c r="V26" s="7">
        <v>96.97</v>
      </c>
      <c r="W26" s="7">
        <f t="shared" si="5"/>
        <v>265.87234599999999</v>
      </c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 t="s">
        <v>106</v>
      </c>
      <c r="I27" s="3">
        <v>6.9146999999999998</v>
      </c>
      <c r="J27" s="7">
        <v>704</v>
      </c>
      <c r="K27" s="7">
        <f t="shared" si="4"/>
        <v>4867.9488000000001</v>
      </c>
      <c r="L27" s="3"/>
      <c r="M27" s="3"/>
      <c r="N27" s="3"/>
      <c r="O27" s="3"/>
      <c r="P27" s="7"/>
      <c r="Q27" s="7"/>
      <c r="R27" s="3"/>
      <c r="S27" s="3"/>
      <c r="T27" s="3" t="s">
        <v>31</v>
      </c>
      <c r="U27" s="3">
        <v>4.6032000000000002</v>
      </c>
      <c r="V27" s="7">
        <v>96.97</v>
      </c>
      <c r="W27" s="7">
        <f t="shared" si="5"/>
        <v>446.37230399999999</v>
      </c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 t="s">
        <v>161</v>
      </c>
      <c r="I28" s="3">
        <v>1.2076</v>
      </c>
      <c r="J28" s="7">
        <v>1228</v>
      </c>
      <c r="K28" s="7">
        <f t="shared" si="4"/>
        <v>1482.9328</v>
      </c>
      <c r="L28" s="3"/>
      <c r="M28" s="3"/>
      <c r="N28" s="3"/>
      <c r="O28" s="3"/>
      <c r="P28" s="7"/>
      <c r="Q28" s="7"/>
      <c r="R28" s="3"/>
      <c r="S28" s="3"/>
      <c r="T28" s="3" t="s">
        <v>63</v>
      </c>
      <c r="U28" s="3">
        <v>12.422000000000001</v>
      </c>
      <c r="V28" s="7">
        <v>96.97</v>
      </c>
      <c r="W28" s="7">
        <f t="shared" si="5"/>
        <v>1204.56134</v>
      </c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 t="s">
        <v>356</v>
      </c>
      <c r="I29" s="3">
        <v>29.8568</v>
      </c>
      <c r="J29" s="7">
        <v>1118</v>
      </c>
      <c r="K29" s="7">
        <f t="shared" si="4"/>
        <v>33379.902399999999</v>
      </c>
      <c r="L29" s="3"/>
      <c r="M29" s="3"/>
      <c r="N29" s="3"/>
      <c r="O29" s="3"/>
      <c r="P29" s="7"/>
      <c r="Q29" s="7"/>
      <c r="R29" s="3"/>
      <c r="S29" s="3"/>
      <c r="T29" s="3" t="s">
        <v>47</v>
      </c>
      <c r="U29" s="3">
        <v>1.6460999999999999</v>
      </c>
      <c r="V29" s="7">
        <v>96.97</v>
      </c>
      <c r="W29" s="7">
        <f t="shared" si="5"/>
        <v>159.62231699999998</v>
      </c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 t="s">
        <v>31</v>
      </c>
      <c r="I30" s="3">
        <v>7.6875999999999998</v>
      </c>
      <c r="J30" s="7">
        <v>787</v>
      </c>
      <c r="K30" s="7">
        <f t="shared" si="4"/>
        <v>6050.1412</v>
      </c>
      <c r="L30" s="3"/>
      <c r="M30" s="3"/>
      <c r="N30" s="3"/>
      <c r="O30" s="3"/>
      <c r="P30" s="7"/>
      <c r="Q30" s="7"/>
      <c r="R30" s="3"/>
      <c r="S30" s="3"/>
      <c r="T30" s="3" t="s">
        <v>696</v>
      </c>
      <c r="U30" s="3">
        <v>0.26119999999999999</v>
      </c>
      <c r="V30" s="7">
        <v>96.97</v>
      </c>
      <c r="W30" s="7">
        <f t="shared" si="5"/>
        <v>25.328564</v>
      </c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 t="s">
        <v>63</v>
      </c>
      <c r="I31" s="3">
        <v>0.15820000000000001</v>
      </c>
      <c r="J31" s="7">
        <v>386</v>
      </c>
      <c r="K31" s="7">
        <f t="shared" si="4"/>
        <v>61.065200000000004</v>
      </c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 t="s">
        <v>47</v>
      </c>
      <c r="I32" s="3">
        <v>1.6822999999999999</v>
      </c>
      <c r="J32" s="7">
        <v>345</v>
      </c>
      <c r="K32" s="7">
        <f t="shared" si="4"/>
        <v>580.39350000000002</v>
      </c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696</v>
      </c>
      <c r="I33" s="3">
        <v>0.45279999999999998</v>
      </c>
      <c r="J33" s="7">
        <v>1146</v>
      </c>
      <c r="K33" s="7">
        <f t="shared" si="4"/>
        <v>518.90879999999993</v>
      </c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>
        <f>SUM(I21:I33)</f>
        <v>120.4383</v>
      </c>
      <c r="J34" s="7"/>
      <c r="K34" s="7">
        <f>SUM(K21:K33)</f>
        <v>125732.6574</v>
      </c>
      <c r="L34" s="3"/>
      <c r="M34" s="3"/>
      <c r="N34" s="3"/>
      <c r="O34" s="3"/>
      <c r="P34" s="7"/>
      <c r="Q34" s="7"/>
      <c r="R34" s="3"/>
      <c r="S34" s="3"/>
      <c r="T34" s="3"/>
      <c r="U34" s="3">
        <f>SUM(U21:U30)</f>
        <v>39.561700000000002</v>
      </c>
      <c r="V34" s="7"/>
      <c r="W34" s="7">
        <f>SUM(W21:W30)</f>
        <v>3836.298049</v>
      </c>
      <c r="X34" s="7"/>
      <c r="Y34" s="7">
        <f>K34+W34</f>
        <v>129568.955449</v>
      </c>
      <c r="Z34" s="12">
        <v>129600</v>
      </c>
      <c r="AA34" s="12">
        <v>128500</v>
      </c>
      <c r="AB34" s="12">
        <f>Z34-AA34</f>
        <v>1100</v>
      </c>
    </row>
    <row r="35" spans="1:28" s="4" customFormat="1" x14ac:dyDescent="0.25">
      <c r="A35" s="29"/>
      <c r="B35" s="29"/>
      <c r="C35" s="29"/>
      <c r="D35" s="29"/>
      <c r="E35" s="33"/>
      <c r="F35" s="33"/>
      <c r="G35" s="29"/>
      <c r="H35" s="29"/>
      <c r="I35" s="29"/>
      <c r="J35" s="19"/>
      <c r="K35" s="19"/>
      <c r="L35" s="29"/>
      <c r="M35" s="29"/>
      <c r="N35" s="29"/>
      <c r="O35" s="29"/>
      <c r="P35" s="19"/>
      <c r="Q35" s="19"/>
      <c r="R35" s="29"/>
      <c r="S35" s="29"/>
      <c r="T35" s="29"/>
      <c r="U35" s="29"/>
      <c r="V35" s="19"/>
      <c r="W35" s="19"/>
      <c r="X35" s="19"/>
      <c r="Y35" s="19"/>
      <c r="Z35" s="33"/>
      <c r="AA35" s="33"/>
      <c r="AB35" s="33"/>
    </row>
    <row r="36" spans="1:28" x14ac:dyDescent="0.25">
      <c r="A36" s="3" t="s">
        <v>1191</v>
      </c>
      <c r="B36" s="3" t="s">
        <v>1192</v>
      </c>
      <c r="C36" s="3" t="s">
        <v>341</v>
      </c>
      <c r="D36" s="3">
        <v>155</v>
      </c>
      <c r="E36" s="12">
        <v>148200</v>
      </c>
      <c r="F36" s="12"/>
      <c r="G36" s="3">
        <v>139.96780000000001</v>
      </c>
      <c r="H36" s="3" t="s">
        <v>93</v>
      </c>
      <c r="I36" s="3">
        <v>66.050799999999995</v>
      </c>
      <c r="J36" s="7">
        <v>1201</v>
      </c>
      <c r="K36" s="7">
        <f>I36*J36</f>
        <v>79327.010799999989</v>
      </c>
      <c r="L36" s="3"/>
      <c r="M36" s="3"/>
      <c r="N36" s="3"/>
      <c r="O36" s="3"/>
      <c r="P36" s="7"/>
      <c r="Q36" s="7"/>
      <c r="R36" s="3"/>
      <c r="S36" s="3">
        <v>20.0322</v>
      </c>
      <c r="T36" s="3" t="s">
        <v>93</v>
      </c>
      <c r="U36" s="3">
        <v>3.2054999999999998</v>
      </c>
      <c r="V36" s="7">
        <v>96.97</v>
      </c>
      <c r="W36" s="7">
        <f>U36*V36</f>
        <v>310.837335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95</v>
      </c>
      <c r="I37" s="3">
        <v>10.0839</v>
      </c>
      <c r="J37" s="7">
        <v>704</v>
      </c>
      <c r="K37" s="7">
        <f t="shared" ref="K37:K39" si="6">I37*J37</f>
        <v>7099.0655999999999</v>
      </c>
      <c r="L37" s="3"/>
      <c r="M37" s="3"/>
      <c r="N37" s="3"/>
      <c r="O37" s="3"/>
      <c r="P37" s="7"/>
      <c r="Q37" s="7"/>
      <c r="R37" s="3"/>
      <c r="S37" s="3"/>
      <c r="T37" s="3" t="s">
        <v>95</v>
      </c>
      <c r="U37" s="3">
        <v>0.61350000000000005</v>
      </c>
      <c r="V37" s="7">
        <v>96.97</v>
      </c>
      <c r="W37" s="7">
        <f t="shared" ref="W37:W39" si="7">U37*V37</f>
        <v>59.491095000000001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122</v>
      </c>
      <c r="I38" s="3">
        <v>24.102499999999999</v>
      </c>
      <c r="J38" s="7">
        <v>1325</v>
      </c>
      <c r="K38" s="7">
        <f t="shared" si="6"/>
        <v>31935.8125</v>
      </c>
      <c r="L38" s="3"/>
      <c r="M38" s="3"/>
      <c r="N38" s="3"/>
      <c r="O38" s="3"/>
      <c r="P38" s="7"/>
      <c r="Q38" s="7"/>
      <c r="R38" s="3"/>
      <c r="S38" s="3"/>
      <c r="T38" s="3" t="s">
        <v>122</v>
      </c>
      <c r="U38" s="3">
        <v>4.4269999999999996</v>
      </c>
      <c r="V38" s="7">
        <v>96.97</v>
      </c>
      <c r="W38" s="7">
        <f t="shared" si="7"/>
        <v>429.28618999999998</v>
      </c>
      <c r="X38" s="7"/>
      <c r="Y38" s="7"/>
      <c r="Z38" s="12"/>
      <c r="AA38" s="12"/>
      <c r="AB38" s="12"/>
    </row>
    <row r="39" spans="1:28" x14ac:dyDescent="0.25">
      <c r="A39" s="3" t="s">
        <v>35</v>
      </c>
      <c r="B39" s="3"/>
      <c r="C39" s="3"/>
      <c r="D39" s="3"/>
      <c r="E39" s="12"/>
      <c r="F39" s="12"/>
      <c r="G39" s="3"/>
      <c r="H39" s="3" t="s">
        <v>96</v>
      </c>
      <c r="I39" s="3">
        <v>39.730600000000003</v>
      </c>
      <c r="J39" s="7">
        <v>1077</v>
      </c>
      <c r="K39" s="7">
        <f t="shared" si="6"/>
        <v>42789.856200000002</v>
      </c>
      <c r="L39" s="3"/>
      <c r="M39" s="3"/>
      <c r="N39" s="3"/>
      <c r="O39" s="3"/>
      <c r="P39" s="7"/>
      <c r="Q39" s="7"/>
      <c r="R39" s="3"/>
      <c r="S39" s="3"/>
      <c r="T39" s="3" t="s">
        <v>96</v>
      </c>
      <c r="U39" s="3">
        <v>11.786199999999999</v>
      </c>
      <c r="V39" s="7">
        <v>96.97</v>
      </c>
      <c r="W39" s="7">
        <f t="shared" si="7"/>
        <v>1142.9078139999999</v>
      </c>
      <c r="X39" s="7"/>
      <c r="Y39" s="7"/>
      <c r="Z39" s="12"/>
      <c r="AA39" s="12"/>
      <c r="AB39" s="12"/>
    </row>
    <row r="40" spans="1:28" x14ac:dyDescent="0.25">
      <c r="A40" s="3" t="s">
        <v>145</v>
      </c>
      <c r="B40" s="3"/>
      <c r="C40" s="3"/>
      <c r="D40" s="3"/>
      <c r="E40" s="12"/>
      <c r="F40" s="12"/>
      <c r="G40" s="3"/>
      <c r="H40" s="3"/>
      <c r="I40" s="3">
        <f>SUM(I36:I39)</f>
        <v>139.96780000000001</v>
      </c>
      <c r="J40" s="7"/>
      <c r="K40" s="7">
        <f>SUM(K36:K39)</f>
        <v>161151.7451</v>
      </c>
      <c r="L40" s="3"/>
      <c r="M40" s="3"/>
      <c r="N40" s="3"/>
      <c r="O40" s="3"/>
      <c r="P40" s="7"/>
      <c r="Q40" s="7"/>
      <c r="R40" s="3"/>
      <c r="S40" s="3"/>
      <c r="T40" s="3"/>
      <c r="U40" s="3">
        <f>SUM(U36:U39)</f>
        <v>20.032199999999996</v>
      </c>
      <c r="V40" s="7"/>
      <c r="W40" s="7">
        <f>SUM(W36:W39)</f>
        <v>1942.522434</v>
      </c>
      <c r="X40" s="7"/>
      <c r="Y40" s="7">
        <f>K40+W40</f>
        <v>163094.26753400001</v>
      </c>
      <c r="Z40" s="12">
        <v>163100</v>
      </c>
      <c r="AA40" s="12">
        <v>148200</v>
      </c>
      <c r="AB40" s="12">
        <f>Z40-AA40</f>
        <v>14900</v>
      </c>
    </row>
    <row r="41" spans="1:28" s="4" customFormat="1" x14ac:dyDescent="0.25">
      <c r="A41" s="29"/>
      <c r="B41" s="29"/>
      <c r="C41" s="29"/>
      <c r="D41" s="29"/>
      <c r="E41" s="33"/>
      <c r="F41" s="33"/>
      <c r="G41" s="29"/>
      <c r="H41" s="29"/>
      <c r="I41" s="29"/>
      <c r="J41" s="19"/>
      <c r="K41" s="19"/>
      <c r="L41" s="29"/>
      <c r="M41" s="29"/>
      <c r="N41" s="29"/>
      <c r="O41" s="29"/>
      <c r="P41" s="19"/>
      <c r="Q41" s="19"/>
      <c r="R41" s="29"/>
      <c r="S41" s="29"/>
      <c r="T41" s="29"/>
      <c r="U41" s="29"/>
      <c r="V41" s="19"/>
      <c r="W41" s="19"/>
      <c r="X41" s="19"/>
      <c r="Y41" s="19"/>
      <c r="Z41" s="33"/>
      <c r="AA41" s="33"/>
      <c r="AB41" s="33"/>
    </row>
    <row r="42" spans="1:28" x14ac:dyDescent="0.25">
      <c r="A42" s="3" t="s">
        <v>1193</v>
      </c>
      <c r="B42" s="3" t="s">
        <v>1194</v>
      </c>
      <c r="C42" s="3" t="s">
        <v>341</v>
      </c>
      <c r="D42" s="3">
        <v>160</v>
      </c>
      <c r="E42" s="12">
        <v>191900</v>
      </c>
      <c r="F42" s="12"/>
      <c r="G42" s="3">
        <v>155.33500000000001</v>
      </c>
      <c r="H42" s="3" t="s">
        <v>93</v>
      </c>
      <c r="I42" s="3">
        <v>63.130400000000002</v>
      </c>
      <c r="J42" s="7">
        <v>1201</v>
      </c>
      <c r="K42" s="7">
        <f>I42*J42</f>
        <v>75819.610400000005</v>
      </c>
      <c r="L42" s="3"/>
      <c r="M42" s="3"/>
      <c r="N42" s="3"/>
      <c r="O42" s="3"/>
      <c r="P42" s="7"/>
      <c r="Q42" s="7"/>
      <c r="R42" s="3"/>
      <c r="S42" s="3">
        <v>4.665</v>
      </c>
      <c r="T42" s="3" t="s">
        <v>93</v>
      </c>
      <c r="U42" s="3">
        <v>1.5198</v>
      </c>
      <c r="V42" s="7">
        <v>96.97</v>
      </c>
      <c r="W42" s="7">
        <f>U42*V42</f>
        <v>147.37500600000001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122</v>
      </c>
      <c r="I43" s="3">
        <v>59.112900000000003</v>
      </c>
      <c r="J43" s="7">
        <v>1325</v>
      </c>
      <c r="K43" s="7">
        <f t="shared" ref="K43:K46" si="8">I43*J43</f>
        <v>78324.592499999999</v>
      </c>
      <c r="L43" s="3"/>
      <c r="M43" s="3"/>
      <c r="N43" s="3"/>
      <c r="O43" s="3"/>
      <c r="P43" s="7"/>
      <c r="Q43" s="7"/>
      <c r="R43" s="3"/>
      <c r="S43" s="3"/>
      <c r="T43" s="3" t="s">
        <v>122</v>
      </c>
      <c r="U43" s="3">
        <v>1.4914000000000001</v>
      </c>
      <c r="V43" s="7">
        <v>96.97</v>
      </c>
      <c r="W43" s="7">
        <f t="shared" ref="W43:W45" si="9">U43*V43</f>
        <v>144.621058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101</v>
      </c>
      <c r="I44" s="3">
        <v>5.2835000000000001</v>
      </c>
      <c r="J44" s="7">
        <v>856</v>
      </c>
      <c r="K44" s="7">
        <f t="shared" si="8"/>
        <v>4522.6760000000004</v>
      </c>
      <c r="L44" s="3"/>
      <c r="M44" s="3"/>
      <c r="N44" s="3"/>
      <c r="O44" s="3"/>
      <c r="P44" s="7"/>
      <c r="Q44" s="7"/>
      <c r="R44" s="3"/>
      <c r="S44" s="3"/>
      <c r="T44" s="3" t="s">
        <v>101</v>
      </c>
      <c r="U44" s="3">
        <v>0.53459999999999996</v>
      </c>
      <c r="V44" s="7">
        <v>96.97</v>
      </c>
      <c r="W44" s="7">
        <f t="shared" si="9"/>
        <v>51.840161999999999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102</v>
      </c>
      <c r="I45" s="3">
        <v>5.9672000000000001</v>
      </c>
      <c r="J45" s="7">
        <v>635</v>
      </c>
      <c r="K45" s="7">
        <f t="shared" si="8"/>
        <v>3789.172</v>
      </c>
      <c r="L45" s="3"/>
      <c r="M45" s="3"/>
      <c r="N45" s="3"/>
      <c r="O45" s="3"/>
      <c r="P45" s="7"/>
      <c r="Q45" s="7"/>
      <c r="R45" s="3"/>
      <c r="S45" s="3"/>
      <c r="T45" s="3" t="s">
        <v>96</v>
      </c>
      <c r="U45" s="3">
        <v>1.1192</v>
      </c>
      <c r="V45" s="7">
        <v>96.97</v>
      </c>
      <c r="W45" s="7">
        <f t="shared" si="9"/>
        <v>108.528824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96</v>
      </c>
      <c r="I46" s="3">
        <v>21.841000000000001</v>
      </c>
      <c r="J46" s="7">
        <v>1077</v>
      </c>
      <c r="K46" s="7">
        <f t="shared" si="8"/>
        <v>23522.757000000001</v>
      </c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>
        <f>SUM(I42:I46)</f>
        <v>155.33500000000001</v>
      </c>
      <c r="J47" s="7"/>
      <c r="K47" s="7">
        <f>SUM(K42:K46)</f>
        <v>185978.80790000001</v>
      </c>
      <c r="L47" s="3"/>
      <c r="M47" s="3"/>
      <c r="N47" s="3"/>
      <c r="O47" s="3"/>
      <c r="P47" s="7"/>
      <c r="Q47" s="7"/>
      <c r="R47" s="3"/>
      <c r="S47" s="3"/>
      <c r="T47" s="3"/>
      <c r="U47" s="3">
        <f>SUM(U42:U45)</f>
        <v>4.665</v>
      </c>
      <c r="V47" s="7"/>
      <c r="W47" s="7">
        <f>SUM(W42:W45)</f>
        <v>452.36505000000005</v>
      </c>
      <c r="X47" s="7"/>
      <c r="Y47" s="7">
        <f>K47+W47</f>
        <v>186431.17295000001</v>
      </c>
      <c r="Z47" s="12">
        <v>186400</v>
      </c>
      <c r="AA47" s="12">
        <v>191900</v>
      </c>
      <c r="AB47" s="12">
        <f>Z47-AA47</f>
        <v>-5500</v>
      </c>
    </row>
    <row r="48" spans="1:28" x14ac:dyDescent="0.25">
      <c r="A48" s="29"/>
      <c r="B48" s="29"/>
      <c r="C48" s="29"/>
      <c r="D48" s="29"/>
      <c r="E48" s="33"/>
      <c r="F48" s="33"/>
      <c r="G48" s="29"/>
      <c r="H48" s="29"/>
      <c r="I48" s="29"/>
      <c r="J48" s="19"/>
      <c r="K48" s="19"/>
      <c r="L48" s="29"/>
      <c r="M48" s="29"/>
      <c r="N48" s="29"/>
      <c r="O48" s="29"/>
      <c r="P48" s="19"/>
      <c r="Q48" s="19"/>
      <c r="R48" s="29"/>
      <c r="S48" s="29"/>
      <c r="T48" s="29"/>
      <c r="U48" s="29"/>
      <c r="V48" s="19"/>
      <c r="W48" s="19"/>
      <c r="X48" s="19"/>
      <c r="Y48" s="19"/>
      <c r="Z48" s="33"/>
      <c r="AA48" s="33"/>
      <c r="AB48" s="33"/>
    </row>
    <row r="49" spans="1:28" s="4" customFormat="1" x14ac:dyDescent="0.25">
      <c r="A49" s="3" t="s">
        <v>1195</v>
      </c>
      <c r="B49" s="3" t="s">
        <v>1196</v>
      </c>
      <c r="C49" s="3" t="s">
        <v>403</v>
      </c>
      <c r="D49" s="3">
        <v>160</v>
      </c>
      <c r="E49" s="12">
        <v>147100</v>
      </c>
      <c r="F49" s="12"/>
      <c r="G49" s="3">
        <v>152.68430000000001</v>
      </c>
      <c r="H49" s="3" t="s">
        <v>97</v>
      </c>
      <c r="I49" s="3">
        <v>54.883600000000001</v>
      </c>
      <c r="J49" s="7">
        <v>897</v>
      </c>
      <c r="K49" s="7">
        <f>I49*J49</f>
        <v>49230.589200000002</v>
      </c>
      <c r="L49" s="3"/>
      <c r="M49" s="3"/>
      <c r="N49" s="3"/>
      <c r="O49" s="3"/>
      <c r="P49" s="7"/>
      <c r="Q49" s="7"/>
      <c r="R49" s="3"/>
      <c r="S49" s="3">
        <v>7.3156999999999996</v>
      </c>
      <c r="T49" s="3" t="s">
        <v>97</v>
      </c>
      <c r="U49" s="3">
        <v>3.0434000000000001</v>
      </c>
      <c r="V49" s="7">
        <v>96.97</v>
      </c>
      <c r="W49" s="7">
        <f>U49*V49</f>
        <v>295.11849799999999</v>
      </c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 t="s">
        <v>95</v>
      </c>
      <c r="I50" s="3">
        <v>28.6938</v>
      </c>
      <c r="J50" s="7">
        <v>704</v>
      </c>
      <c r="K50" s="7">
        <f t="shared" ref="K50:K56" si="10">I50*J50</f>
        <v>20200.4352</v>
      </c>
      <c r="L50" s="3"/>
      <c r="M50" s="3"/>
      <c r="N50" s="3"/>
      <c r="O50" s="3"/>
      <c r="P50" s="7"/>
      <c r="Q50" s="7"/>
      <c r="R50" s="3"/>
      <c r="S50" s="3"/>
      <c r="T50" s="3" t="s">
        <v>95</v>
      </c>
      <c r="U50" s="3">
        <v>0.83930000000000005</v>
      </c>
      <c r="V50" s="7">
        <v>96.97</v>
      </c>
      <c r="W50" s="7">
        <f t="shared" ref="W50:W54" si="11">U50*V50</f>
        <v>81.386921000000001</v>
      </c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 t="s">
        <v>63</v>
      </c>
      <c r="I51" s="3">
        <v>0.63229999999999997</v>
      </c>
      <c r="J51" s="7">
        <v>386</v>
      </c>
      <c r="K51" s="7">
        <f t="shared" si="10"/>
        <v>244.06779999999998</v>
      </c>
      <c r="L51" s="3"/>
      <c r="M51" s="3"/>
      <c r="N51" s="3"/>
      <c r="O51" s="3"/>
      <c r="P51" s="7"/>
      <c r="Q51" s="7"/>
      <c r="R51" s="3"/>
      <c r="S51" s="3"/>
      <c r="T51" s="3" t="s">
        <v>63</v>
      </c>
      <c r="U51" s="3">
        <v>1.9946999999999999</v>
      </c>
      <c r="V51" s="7">
        <v>96.97</v>
      </c>
      <c r="W51" s="7">
        <f t="shared" si="11"/>
        <v>193.42605899999998</v>
      </c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 t="s">
        <v>191</v>
      </c>
      <c r="I52" s="3">
        <v>7.8098999999999998</v>
      </c>
      <c r="J52" s="7">
        <v>856</v>
      </c>
      <c r="K52" s="7">
        <f t="shared" si="10"/>
        <v>6685.2744000000002</v>
      </c>
      <c r="L52" s="3"/>
      <c r="M52" s="3"/>
      <c r="N52" s="3"/>
      <c r="O52" s="3"/>
      <c r="P52" s="7"/>
      <c r="Q52" s="7"/>
      <c r="R52" s="3"/>
      <c r="S52" s="3"/>
      <c r="T52" s="3" t="s">
        <v>399</v>
      </c>
      <c r="U52" s="3">
        <v>0.75070000000000003</v>
      </c>
      <c r="V52" s="7">
        <v>96.97</v>
      </c>
      <c r="W52" s="7">
        <f t="shared" si="11"/>
        <v>72.795378999999997</v>
      </c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 t="s">
        <v>660</v>
      </c>
      <c r="I53" s="3">
        <v>0.92079999999999995</v>
      </c>
      <c r="J53" s="7">
        <v>1090</v>
      </c>
      <c r="K53" s="7">
        <f t="shared" si="10"/>
        <v>1003.6719999999999</v>
      </c>
      <c r="L53" s="3"/>
      <c r="M53" s="3"/>
      <c r="N53" s="3"/>
      <c r="O53" s="3"/>
      <c r="P53" s="7"/>
      <c r="Q53" s="7"/>
      <c r="R53" s="3"/>
      <c r="S53" s="3"/>
      <c r="T53" s="3" t="s">
        <v>400</v>
      </c>
      <c r="U53" s="3">
        <v>0.30130000000000001</v>
      </c>
      <c r="V53" s="7">
        <v>96.97</v>
      </c>
      <c r="W53" s="7">
        <f t="shared" si="11"/>
        <v>29.217061000000001</v>
      </c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 t="s">
        <v>399</v>
      </c>
      <c r="I54" s="3">
        <v>15.7156</v>
      </c>
      <c r="J54" s="7">
        <v>1008</v>
      </c>
      <c r="K54" s="7">
        <f t="shared" si="10"/>
        <v>15841.3248</v>
      </c>
      <c r="L54" s="3"/>
      <c r="M54" s="3"/>
      <c r="N54" s="3"/>
      <c r="O54" s="3"/>
      <c r="P54" s="7"/>
      <c r="Q54" s="7"/>
      <c r="R54" s="3"/>
      <c r="S54" s="3"/>
      <c r="T54" s="3" t="s">
        <v>651</v>
      </c>
      <c r="U54" s="3">
        <v>0.38629999999999998</v>
      </c>
      <c r="V54" s="7">
        <v>96.97</v>
      </c>
      <c r="W54" s="7">
        <f t="shared" si="11"/>
        <v>37.459510999999999</v>
      </c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 t="s">
        <v>400</v>
      </c>
      <c r="I55" s="3">
        <v>17.7468</v>
      </c>
      <c r="J55" s="7">
        <v>773</v>
      </c>
      <c r="K55" s="7">
        <f t="shared" si="10"/>
        <v>13718.276400000001</v>
      </c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 t="s">
        <v>651</v>
      </c>
      <c r="I56" s="3">
        <v>26.281500000000001</v>
      </c>
      <c r="J56" s="7">
        <v>1353</v>
      </c>
      <c r="K56" s="7">
        <f t="shared" si="10"/>
        <v>35558.869500000001</v>
      </c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>
        <f>SUM(I49:I56)</f>
        <v>152.68429999999998</v>
      </c>
      <c r="J57" s="7"/>
      <c r="K57" s="7">
        <f>SUM(K49:K56)</f>
        <v>142482.50930000001</v>
      </c>
      <c r="L57" s="3"/>
      <c r="M57" s="3"/>
      <c r="N57" s="3"/>
      <c r="O57" s="3"/>
      <c r="P57" s="7"/>
      <c r="Q57" s="7"/>
      <c r="R57" s="3"/>
      <c r="S57" s="3"/>
      <c r="T57" s="3"/>
      <c r="U57" s="3">
        <f>SUM(U49:U54)</f>
        <v>7.3157000000000005</v>
      </c>
      <c r="V57" s="7"/>
      <c r="W57" s="7">
        <f>SUM(W49:W54)</f>
        <v>709.40342899999996</v>
      </c>
      <c r="X57" s="7"/>
      <c r="Y57" s="7">
        <f>K57+W57</f>
        <v>143191.912729</v>
      </c>
      <c r="Z57" s="12">
        <v>143200</v>
      </c>
      <c r="AA57" s="12">
        <v>147100</v>
      </c>
      <c r="AB57" s="12">
        <f>Z57-AA57</f>
        <v>-3900</v>
      </c>
    </row>
    <row r="58" spans="1:28" x14ac:dyDescent="0.25">
      <c r="A58" s="29"/>
      <c r="B58" s="29"/>
      <c r="C58" s="29"/>
      <c r="D58" s="29"/>
      <c r="E58" s="33"/>
      <c r="F58" s="33"/>
      <c r="G58" s="29"/>
      <c r="H58" s="29"/>
      <c r="I58" s="29"/>
      <c r="J58" s="19"/>
      <c r="K58" s="19"/>
      <c r="L58" s="29"/>
      <c r="M58" s="29"/>
      <c r="N58" s="29"/>
      <c r="O58" s="29"/>
      <c r="P58" s="19"/>
      <c r="Q58" s="19"/>
      <c r="R58" s="29"/>
      <c r="S58" s="29"/>
      <c r="T58" s="29"/>
      <c r="U58" s="29"/>
      <c r="V58" s="19"/>
      <c r="W58" s="19"/>
      <c r="X58" s="19"/>
      <c r="Y58" s="19"/>
      <c r="Z58" s="33"/>
      <c r="AA58" s="33"/>
      <c r="AB58" s="33"/>
    </row>
    <row r="59" spans="1:28" x14ac:dyDescent="0.25">
      <c r="A59" s="3" t="s">
        <v>1195</v>
      </c>
      <c r="B59" s="3" t="s">
        <v>1197</v>
      </c>
      <c r="C59" s="3" t="s">
        <v>403</v>
      </c>
      <c r="D59" s="3">
        <v>125.51</v>
      </c>
      <c r="E59" s="12">
        <v>100300</v>
      </c>
      <c r="F59" s="12"/>
      <c r="G59" s="3">
        <v>76.154600000000002</v>
      </c>
      <c r="H59" s="3" t="s">
        <v>97</v>
      </c>
      <c r="I59" s="3">
        <v>10.9468</v>
      </c>
      <c r="J59" s="7">
        <v>897</v>
      </c>
      <c r="K59" s="7">
        <f>I59*J59</f>
        <v>9819.2795999999998</v>
      </c>
      <c r="L59" s="3"/>
      <c r="M59" s="3">
        <v>69.085800000000006</v>
      </c>
      <c r="N59" s="3" t="s">
        <v>33</v>
      </c>
      <c r="O59" s="3">
        <v>6.149</v>
      </c>
      <c r="P59" s="7">
        <v>196</v>
      </c>
      <c r="Q59" s="7">
        <f>O59*P59</f>
        <v>1205.204</v>
      </c>
      <c r="R59" s="3"/>
      <c r="S59" s="3">
        <v>0.26960000000000001</v>
      </c>
      <c r="T59" s="3" t="s">
        <v>651</v>
      </c>
      <c r="U59" s="3">
        <v>0.26960000000000001</v>
      </c>
      <c r="V59" s="7">
        <v>96.97</v>
      </c>
      <c r="W59" s="7">
        <f>U59*V59</f>
        <v>26.143111999999999</v>
      </c>
      <c r="X59" s="7"/>
      <c r="Y59" s="7"/>
      <c r="Z59" s="12"/>
      <c r="AA59" s="12"/>
      <c r="AB59" s="12"/>
    </row>
    <row r="60" spans="1:28" x14ac:dyDescent="0.25">
      <c r="A60" s="3"/>
      <c r="B60" s="3" t="s">
        <v>1086</v>
      </c>
      <c r="C60" s="3"/>
      <c r="D60" s="3"/>
      <c r="E60" s="12"/>
      <c r="F60" s="12"/>
      <c r="G60" s="3"/>
      <c r="H60" s="3" t="s">
        <v>33</v>
      </c>
      <c r="I60" s="3">
        <v>1.2221</v>
      </c>
      <c r="J60" s="7">
        <v>994</v>
      </c>
      <c r="K60" s="7">
        <f t="shared" ref="K60:K63" si="12">I60*J60</f>
        <v>1214.7674</v>
      </c>
      <c r="L60" s="3"/>
      <c r="M60" s="3"/>
      <c r="N60" s="3" t="s">
        <v>166</v>
      </c>
      <c r="O60" s="3">
        <v>30.727799999999998</v>
      </c>
      <c r="P60" s="7">
        <v>196</v>
      </c>
      <c r="Q60" s="7">
        <f t="shared" ref="Q60:Q63" si="13">O60*P60</f>
        <v>6022.6487999999999</v>
      </c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 t="s">
        <v>1198</v>
      </c>
      <c r="C61" s="3"/>
      <c r="D61" s="3"/>
      <c r="E61" s="12"/>
      <c r="F61" s="12"/>
      <c r="G61" s="3"/>
      <c r="H61" s="3" t="s">
        <v>191</v>
      </c>
      <c r="I61" s="3">
        <v>18.005600000000001</v>
      </c>
      <c r="J61" s="7">
        <v>856</v>
      </c>
      <c r="K61" s="7">
        <f t="shared" si="12"/>
        <v>15412.793600000001</v>
      </c>
      <c r="L61" s="3"/>
      <c r="M61" s="3"/>
      <c r="N61" s="3" t="s">
        <v>191</v>
      </c>
      <c r="O61" s="3">
        <v>8.0231999999999992</v>
      </c>
      <c r="P61" s="7">
        <v>196</v>
      </c>
      <c r="Q61" s="7">
        <f t="shared" si="13"/>
        <v>1572.5471999999997</v>
      </c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 t="s">
        <v>663</v>
      </c>
      <c r="I62" s="3">
        <v>0.3448</v>
      </c>
      <c r="J62" s="7">
        <v>593</v>
      </c>
      <c r="K62" s="7">
        <f t="shared" si="12"/>
        <v>204.46639999999999</v>
      </c>
      <c r="L62" s="3"/>
      <c r="M62" s="3"/>
      <c r="N62" s="3" t="s">
        <v>663</v>
      </c>
      <c r="O62" s="3">
        <v>23.219000000000001</v>
      </c>
      <c r="P62" s="7">
        <v>196</v>
      </c>
      <c r="Q62" s="7">
        <f t="shared" si="13"/>
        <v>4550.924</v>
      </c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 t="s">
        <v>651</v>
      </c>
      <c r="I63" s="3">
        <v>45.635300000000001</v>
      </c>
      <c r="J63" s="7">
        <v>1353</v>
      </c>
      <c r="K63" s="7">
        <f t="shared" si="12"/>
        <v>61744.560900000004</v>
      </c>
      <c r="L63" s="3"/>
      <c r="M63" s="3"/>
      <c r="N63" s="3" t="s">
        <v>651</v>
      </c>
      <c r="O63" s="3">
        <v>0.96679999999999999</v>
      </c>
      <c r="P63" s="7">
        <v>196</v>
      </c>
      <c r="Q63" s="7">
        <f t="shared" si="13"/>
        <v>189.49279999999999</v>
      </c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>
        <f>SUM(I59:I63)</f>
        <v>76.154600000000002</v>
      </c>
      <c r="J64" s="7"/>
      <c r="K64" s="7">
        <f>SUM(K59:K63)</f>
        <v>88395.867900000012</v>
      </c>
      <c r="L64" s="3"/>
      <c r="M64" s="3"/>
      <c r="N64" s="3"/>
      <c r="O64" s="3">
        <f>SUM(O59:O63)</f>
        <v>69.085800000000006</v>
      </c>
      <c r="P64" s="7"/>
      <c r="Q64" s="7">
        <f>SUM(Q59:Q63)</f>
        <v>13540.816800000001</v>
      </c>
      <c r="R64" s="3"/>
      <c r="S64" s="3"/>
      <c r="T64" s="3"/>
      <c r="U64" s="3">
        <v>0.26960000000000001</v>
      </c>
      <c r="V64" s="7"/>
      <c r="W64" s="7">
        <v>26.14</v>
      </c>
      <c r="X64" s="7"/>
      <c r="Y64" s="7">
        <f>K64+Q64+W64</f>
        <v>101962.82470000001</v>
      </c>
      <c r="Z64" s="12">
        <v>102000</v>
      </c>
      <c r="AA64" s="12">
        <v>100300</v>
      </c>
      <c r="AB64" s="12">
        <f>Z64-AA64</f>
        <v>1700</v>
      </c>
    </row>
    <row r="65" spans="1:29" x14ac:dyDescent="0.25">
      <c r="A65" s="29"/>
      <c r="B65" s="29"/>
      <c r="C65" s="29"/>
      <c r="D65" s="29"/>
      <c r="E65" s="33"/>
      <c r="F65" s="33"/>
      <c r="G65" s="29"/>
      <c r="H65" s="29"/>
      <c r="I65" s="29"/>
      <c r="J65" s="19"/>
      <c r="K65" s="19"/>
      <c r="L65" s="29"/>
      <c r="M65" s="29"/>
      <c r="N65" s="29"/>
      <c r="O65" s="29"/>
      <c r="P65" s="19"/>
      <c r="Q65" s="19"/>
      <c r="R65" s="29"/>
      <c r="S65" s="29"/>
      <c r="T65" s="29"/>
      <c r="U65" s="29"/>
      <c r="V65" s="19"/>
      <c r="W65" s="19"/>
      <c r="X65" s="19"/>
      <c r="Y65" s="19"/>
      <c r="Z65" s="33"/>
      <c r="AA65" s="33"/>
      <c r="AB65" s="33"/>
    </row>
    <row r="66" spans="1:29" x14ac:dyDescent="0.25">
      <c r="A66" s="3" t="s">
        <v>1199</v>
      </c>
      <c r="B66" s="3" t="s">
        <v>1200</v>
      </c>
      <c r="C66" s="3" t="s">
        <v>403</v>
      </c>
      <c r="D66" s="3">
        <v>160</v>
      </c>
      <c r="E66" s="12">
        <v>157200</v>
      </c>
      <c r="F66" s="12"/>
      <c r="G66" s="3">
        <v>118.7188</v>
      </c>
      <c r="H66" s="3" t="s">
        <v>97</v>
      </c>
      <c r="I66" s="3">
        <v>5.5125000000000002</v>
      </c>
      <c r="J66" s="7">
        <v>897</v>
      </c>
      <c r="K66" s="7">
        <f>I66*J66</f>
        <v>4944.7125000000005</v>
      </c>
      <c r="L66" s="3"/>
      <c r="M66" s="3">
        <v>37.32</v>
      </c>
      <c r="N66" s="3" t="s">
        <v>100</v>
      </c>
      <c r="O66" s="3">
        <v>0.20480000000000001</v>
      </c>
      <c r="P66" s="7">
        <v>196</v>
      </c>
      <c r="Q66" s="7">
        <f>O66*P66</f>
        <v>40.140799999999999</v>
      </c>
      <c r="R66" s="3"/>
      <c r="S66" s="3">
        <v>3.9611999999999998</v>
      </c>
      <c r="T66" s="3" t="s">
        <v>97</v>
      </c>
      <c r="U66" s="3">
        <v>0.36280000000000001</v>
      </c>
      <c r="V66" s="7">
        <v>96.97</v>
      </c>
      <c r="W66" s="7">
        <f>U66*V66</f>
        <v>35.180716000000004</v>
      </c>
      <c r="X66" s="7"/>
      <c r="Y66" s="7"/>
      <c r="Z66" s="12"/>
      <c r="AA66" s="12"/>
      <c r="AB66" s="12"/>
      <c r="AC66" s="4"/>
    </row>
    <row r="67" spans="1:29" x14ac:dyDescent="0.25">
      <c r="A67" s="3"/>
      <c r="B67" s="3"/>
      <c r="C67" s="3"/>
      <c r="D67" s="3"/>
      <c r="E67" s="12"/>
      <c r="F67" s="12"/>
      <c r="G67" s="3"/>
      <c r="H67" s="3" t="s">
        <v>122</v>
      </c>
      <c r="I67" s="3">
        <v>30.363499999999998</v>
      </c>
      <c r="J67" s="7">
        <v>1325</v>
      </c>
      <c r="K67" s="7">
        <f t="shared" ref="K67:K71" si="14">I67*J67</f>
        <v>40231.637499999997</v>
      </c>
      <c r="L67" s="3"/>
      <c r="M67" s="3"/>
      <c r="N67" s="3" t="s">
        <v>1015</v>
      </c>
      <c r="O67" s="3">
        <v>17.284300000000002</v>
      </c>
      <c r="P67" s="7">
        <v>196</v>
      </c>
      <c r="Q67" s="7">
        <f t="shared" ref="Q67:Q70" si="15">O67*P67</f>
        <v>3387.7228000000005</v>
      </c>
      <c r="R67" s="3"/>
      <c r="S67" s="3"/>
      <c r="T67" s="3" t="s">
        <v>122</v>
      </c>
      <c r="U67" s="3">
        <v>2.4796</v>
      </c>
      <c r="V67" s="7">
        <v>96.97</v>
      </c>
      <c r="W67" s="7">
        <f t="shared" ref="W67:W69" si="16">U67*V67</f>
        <v>240.44681199999999</v>
      </c>
      <c r="X67" s="7"/>
      <c r="Y67" s="7"/>
      <c r="Z67" s="12"/>
      <c r="AA67" s="12"/>
      <c r="AB67" s="12"/>
      <c r="AC67" s="4"/>
    </row>
    <row r="68" spans="1:29" x14ac:dyDescent="0.25">
      <c r="A68" s="3"/>
      <c r="B68" s="3"/>
      <c r="C68" s="3"/>
      <c r="D68" s="3"/>
      <c r="E68" s="12"/>
      <c r="F68" s="12"/>
      <c r="G68" s="3"/>
      <c r="H68" s="3" t="s">
        <v>100</v>
      </c>
      <c r="I68" s="3">
        <v>25.111499999999999</v>
      </c>
      <c r="J68" s="7">
        <v>1159</v>
      </c>
      <c r="K68" s="7">
        <f t="shared" si="14"/>
        <v>29104.228500000001</v>
      </c>
      <c r="L68" s="3"/>
      <c r="M68" s="3"/>
      <c r="N68" s="3" t="s">
        <v>191</v>
      </c>
      <c r="O68" s="3">
        <v>3.5400000000000001E-2</v>
      </c>
      <c r="P68" s="7">
        <v>196</v>
      </c>
      <c r="Q68" s="7">
        <f t="shared" si="15"/>
        <v>6.9384000000000006</v>
      </c>
      <c r="R68" s="3"/>
      <c r="S68" s="3"/>
      <c r="T68" s="3" t="s">
        <v>96</v>
      </c>
      <c r="U68" s="3">
        <v>0.54049999999999998</v>
      </c>
      <c r="V68" s="7">
        <v>96.97</v>
      </c>
      <c r="W68" s="7">
        <f t="shared" si="16"/>
        <v>52.412284999999997</v>
      </c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 t="s">
        <v>96</v>
      </c>
      <c r="I69" s="3">
        <v>6.8643999999999998</v>
      </c>
      <c r="J69" s="7">
        <v>1077</v>
      </c>
      <c r="K69" s="7">
        <f t="shared" si="14"/>
        <v>7392.9587999999994</v>
      </c>
      <c r="L69" s="3"/>
      <c r="M69" s="3"/>
      <c r="N69" s="3" t="s">
        <v>663</v>
      </c>
      <c r="O69" s="3">
        <v>19.3264</v>
      </c>
      <c r="P69" s="7">
        <v>196</v>
      </c>
      <c r="Q69" s="7">
        <f t="shared" si="15"/>
        <v>3787.9744000000001</v>
      </c>
      <c r="R69" s="3"/>
      <c r="S69" s="3"/>
      <c r="T69" s="3" t="s">
        <v>651</v>
      </c>
      <c r="U69" s="3">
        <v>0.57830000000000004</v>
      </c>
      <c r="V69" s="7">
        <v>96.97</v>
      </c>
      <c r="W69" s="7">
        <f t="shared" si="16"/>
        <v>56.077751000000006</v>
      </c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 t="s">
        <v>663</v>
      </c>
      <c r="I70" s="3">
        <v>0.2828</v>
      </c>
      <c r="J70" s="7">
        <v>593</v>
      </c>
      <c r="K70" s="7">
        <f t="shared" si="14"/>
        <v>167.7004</v>
      </c>
      <c r="L70" s="3"/>
      <c r="M70" s="3"/>
      <c r="N70" s="3" t="s">
        <v>651</v>
      </c>
      <c r="O70" s="3">
        <v>0.46910000000000002</v>
      </c>
      <c r="P70" s="7">
        <v>196</v>
      </c>
      <c r="Q70" s="7">
        <f t="shared" si="15"/>
        <v>91.943600000000004</v>
      </c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 t="s">
        <v>651</v>
      </c>
      <c r="I71" s="3">
        <v>50.584099999999999</v>
      </c>
      <c r="J71" s="7">
        <v>1353</v>
      </c>
      <c r="K71" s="7">
        <f t="shared" si="14"/>
        <v>68440.287299999996</v>
      </c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>
        <f>SUM(I66:I71)</f>
        <v>118.71879999999999</v>
      </c>
      <c r="J72" s="7"/>
      <c r="K72" s="7">
        <f>SUM(K66:K71)</f>
        <v>150281.52499999999</v>
      </c>
      <c r="L72" s="3"/>
      <c r="M72" s="3"/>
      <c r="N72" s="3"/>
      <c r="O72" s="3">
        <f>SUM(O66:O70)</f>
        <v>37.319999999999993</v>
      </c>
      <c r="P72" s="7"/>
      <c r="Q72" s="7">
        <f>SUM(Q66:Q70)</f>
        <v>7314.72</v>
      </c>
      <c r="R72" s="3"/>
      <c r="S72" s="3"/>
      <c r="T72" s="3"/>
      <c r="U72" s="3">
        <f>SUM(U66:U69)</f>
        <v>3.9612000000000003</v>
      </c>
      <c r="V72" s="7"/>
      <c r="W72" s="7">
        <f>SUM(W66:W69)</f>
        <v>384.11756400000002</v>
      </c>
      <c r="X72" s="7"/>
      <c r="Y72" s="7">
        <f>K72+Q72+W72</f>
        <v>157980.36256399998</v>
      </c>
      <c r="Z72" s="12">
        <v>158000</v>
      </c>
      <c r="AA72" s="12">
        <v>157200</v>
      </c>
      <c r="AB72" s="12">
        <f>Z72-AA72</f>
        <v>800</v>
      </c>
      <c r="AC72" s="4"/>
    </row>
    <row r="73" spans="1:29" x14ac:dyDescent="0.25">
      <c r="A73" s="29"/>
      <c r="B73" s="29"/>
      <c r="C73" s="29"/>
      <c r="D73" s="29"/>
      <c r="E73" s="33"/>
      <c r="F73" s="33"/>
      <c r="G73" s="29"/>
      <c r="H73" s="29"/>
      <c r="I73" s="29"/>
      <c r="J73" s="19"/>
      <c r="K73" s="19"/>
      <c r="L73" s="29"/>
      <c r="M73" s="29"/>
      <c r="N73" s="29"/>
      <c r="O73" s="29"/>
      <c r="P73" s="19"/>
      <c r="Q73" s="19"/>
      <c r="R73" s="29"/>
      <c r="S73" s="29"/>
      <c r="T73" s="29"/>
      <c r="U73" s="29"/>
      <c r="V73" s="19"/>
      <c r="W73" s="19"/>
      <c r="X73" s="19"/>
      <c r="Y73" s="19"/>
      <c r="Z73" s="33"/>
      <c r="AA73" s="33"/>
      <c r="AB73" s="33"/>
      <c r="AC73" s="4"/>
    </row>
    <row r="74" spans="1:29" x14ac:dyDescent="0.25">
      <c r="A74" s="3" t="s">
        <v>1201</v>
      </c>
      <c r="B74" s="3" t="s">
        <v>1202</v>
      </c>
      <c r="C74" s="3" t="s">
        <v>403</v>
      </c>
      <c r="D74" s="3">
        <v>160</v>
      </c>
      <c r="E74" s="12">
        <v>59600</v>
      </c>
      <c r="F74" s="12"/>
      <c r="G74" s="3">
        <v>36.610999999999997</v>
      </c>
      <c r="H74" s="3" t="s">
        <v>97</v>
      </c>
      <c r="I74" s="3">
        <v>0.4672</v>
      </c>
      <c r="J74" s="7">
        <v>897</v>
      </c>
      <c r="K74" s="7">
        <f>I74*J74</f>
        <v>419.07839999999999</v>
      </c>
      <c r="L74" s="3"/>
      <c r="M74" s="3">
        <v>119.42100000000001</v>
      </c>
      <c r="N74" s="3" t="s">
        <v>122</v>
      </c>
      <c r="O74" s="3">
        <v>5.0606</v>
      </c>
      <c r="P74" s="7">
        <v>196</v>
      </c>
      <c r="Q74" s="7">
        <f>O74*P74</f>
        <v>991.87760000000003</v>
      </c>
      <c r="R74" s="3"/>
      <c r="S74" s="3">
        <v>3.968</v>
      </c>
      <c r="T74" s="3" t="s">
        <v>122</v>
      </c>
      <c r="U74" s="3">
        <v>0.50670000000000004</v>
      </c>
      <c r="V74" s="7">
        <v>96.97</v>
      </c>
      <c r="W74" s="7">
        <f>U74*V74</f>
        <v>49.134699000000005</v>
      </c>
      <c r="X74" s="7"/>
      <c r="Y74" s="7"/>
      <c r="Z74" s="12"/>
      <c r="AA74" s="12"/>
      <c r="AB74" s="12"/>
    </row>
    <row r="75" spans="1:29" x14ac:dyDescent="0.25">
      <c r="A75" s="3"/>
      <c r="B75" s="3"/>
      <c r="C75" s="3"/>
      <c r="D75" s="3"/>
      <c r="E75" s="12"/>
      <c r="F75" s="12"/>
      <c r="G75" s="3"/>
      <c r="H75" s="3" t="s">
        <v>191</v>
      </c>
      <c r="I75" s="3">
        <v>17.419799999999999</v>
      </c>
      <c r="J75" s="7">
        <v>856</v>
      </c>
      <c r="K75" s="7">
        <f t="shared" ref="K75:K77" si="17">I75*J75</f>
        <v>14911.348799999998</v>
      </c>
      <c r="L75" s="3"/>
      <c r="M75" s="3"/>
      <c r="N75" s="3" t="s">
        <v>100</v>
      </c>
      <c r="O75" s="3">
        <v>1.2887</v>
      </c>
      <c r="P75" s="7">
        <v>196</v>
      </c>
      <c r="Q75" s="7">
        <f t="shared" ref="Q75:Q85" si="18">O75*P75</f>
        <v>252.58519999999999</v>
      </c>
      <c r="R75" s="3"/>
      <c r="S75" s="3"/>
      <c r="T75" s="3" t="s">
        <v>96</v>
      </c>
      <c r="U75" s="3">
        <v>0.37619999999999998</v>
      </c>
      <c r="V75" s="7">
        <v>96.97</v>
      </c>
      <c r="W75" s="7">
        <f t="shared" ref="W75:W82" si="19">U75*V75</f>
        <v>36.480114</v>
      </c>
      <c r="X75" s="7"/>
      <c r="Y75" s="7"/>
      <c r="Z75" s="12"/>
      <c r="AA75" s="12"/>
      <c r="AB75" s="12"/>
    </row>
    <row r="76" spans="1:29" x14ac:dyDescent="0.25">
      <c r="A76" s="3"/>
      <c r="B76" s="3"/>
      <c r="C76" s="3"/>
      <c r="D76" s="3"/>
      <c r="E76" s="12"/>
      <c r="F76" s="12"/>
      <c r="G76" s="3"/>
      <c r="H76" s="3" t="s">
        <v>399</v>
      </c>
      <c r="I76" s="3">
        <v>0.1653</v>
      </c>
      <c r="J76" s="7">
        <v>1008</v>
      </c>
      <c r="K76" s="7">
        <f t="shared" si="17"/>
        <v>166.6224</v>
      </c>
      <c r="L76" s="3"/>
      <c r="M76" s="3"/>
      <c r="N76" s="3" t="s">
        <v>96</v>
      </c>
      <c r="O76" s="3">
        <v>3.6793</v>
      </c>
      <c r="P76" s="7">
        <v>196</v>
      </c>
      <c r="Q76" s="7">
        <f t="shared" si="18"/>
        <v>721.14279999999997</v>
      </c>
      <c r="R76" s="3"/>
      <c r="S76" s="3"/>
      <c r="T76" s="3" t="s">
        <v>33</v>
      </c>
      <c r="U76" s="3">
        <v>0.10290000000000001</v>
      </c>
      <c r="V76" s="7">
        <v>96.97</v>
      </c>
      <c r="W76" s="7">
        <f t="shared" si="19"/>
        <v>9.9782130000000002</v>
      </c>
      <c r="X76" s="7"/>
      <c r="Y76" s="7"/>
      <c r="Z76" s="12"/>
      <c r="AA76" s="12"/>
      <c r="AB76" s="12"/>
    </row>
    <row r="77" spans="1:29" x14ac:dyDescent="0.25">
      <c r="A77" s="3"/>
      <c r="B77" s="3"/>
      <c r="C77" s="3"/>
      <c r="D77" s="3"/>
      <c r="E77" s="12"/>
      <c r="F77" s="12"/>
      <c r="G77" s="3"/>
      <c r="H77" s="3" t="s">
        <v>651</v>
      </c>
      <c r="I77" s="3">
        <v>18.558700000000002</v>
      </c>
      <c r="J77" s="7">
        <v>1353</v>
      </c>
      <c r="K77" s="7">
        <f t="shared" si="17"/>
        <v>25109.921100000003</v>
      </c>
      <c r="L77" s="3"/>
      <c r="M77" s="3"/>
      <c r="N77" s="3" t="s">
        <v>33</v>
      </c>
      <c r="O77" s="3">
        <v>0.65390000000000004</v>
      </c>
      <c r="P77" s="7">
        <v>196</v>
      </c>
      <c r="Q77" s="7">
        <f t="shared" si="18"/>
        <v>128.1644</v>
      </c>
      <c r="R77" s="3"/>
      <c r="S77" s="3"/>
      <c r="T77" s="3" t="s">
        <v>166</v>
      </c>
      <c r="U77" s="3">
        <v>0.18859999999999999</v>
      </c>
      <c r="V77" s="7">
        <v>96.97</v>
      </c>
      <c r="W77" s="7">
        <f t="shared" si="19"/>
        <v>18.288542</v>
      </c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 t="s">
        <v>166</v>
      </c>
      <c r="O78" s="3">
        <v>10.8375</v>
      </c>
      <c r="P78" s="7">
        <v>196</v>
      </c>
      <c r="Q78" s="7">
        <f t="shared" si="18"/>
        <v>2124.15</v>
      </c>
      <c r="R78" s="3"/>
      <c r="S78" s="3"/>
      <c r="T78" s="3" t="s">
        <v>494</v>
      </c>
      <c r="U78" s="3">
        <v>0.37490000000000001</v>
      </c>
      <c r="V78" s="7">
        <v>96.97</v>
      </c>
      <c r="W78" s="7">
        <f t="shared" si="19"/>
        <v>36.354053</v>
      </c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 t="s">
        <v>494</v>
      </c>
      <c r="O79" s="3">
        <v>13.284700000000001</v>
      </c>
      <c r="P79" s="7">
        <v>196</v>
      </c>
      <c r="Q79" s="7">
        <f t="shared" si="18"/>
        <v>2603.8012000000003</v>
      </c>
      <c r="R79" s="3"/>
      <c r="S79" s="3"/>
      <c r="T79" s="3" t="s">
        <v>660</v>
      </c>
      <c r="U79" s="3">
        <v>0.63539999999999996</v>
      </c>
      <c r="V79" s="7">
        <v>96.97</v>
      </c>
      <c r="W79" s="7">
        <f t="shared" si="19"/>
        <v>61.614737999999996</v>
      </c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 t="s">
        <v>191</v>
      </c>
      <c r="O80" s="3">
        <v>1.7036</v>
      </c>
      <c r="P80" s="7">
        <v>196</v>
      </c>
      <c r="Q80" s="7">
        <f t="shared" si="18"/>
        <v>333.90559999999999</v>
      </c>
      <c r="R80" s="3"/>
      <c r="S80" s="3"/>
      <c r="T80" s="3" t="s">
        <v>399</v>
      </c>
      <c r="U80" s="3">
        <v>0.36420000000000002</v>
      </c>
      <c r="V80" s="7">
        <v>96.97</v>
      </c>
      <c r="W80" s="7">
        <f t="shared" si="19"/>
        <v>35.316473999999999</v>
      </c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 t="s">
        <v>660</v>
      </c>
      <c r="O81" s="3">
        <v>3.7955999999999999</v>
      </c>
      <c r="P81" s="7">
        <v>196</v>
      </c>
      <c r="Q81" s="7">
        <f t="shared" si="18"/>
        <v>743.93759999999997</v>
      </c>
      <c r="R81" s="3"/>
      <c r="S81" s="3"/>
      <c r="T81" s="3" t="s">
        <v>663</v>
      </c>
      <c r="U81" s="3">
        <v>0.55449999999999999</v>
      </c>
      <c r="V81" s="7">
        <v>96.97</v>
      </c>
      <c r="W81" s="7">
        <f t="shared" si="19"/>
        <v>53.769864999999996</v>
      </c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 t="s">
        <v>399</v>
      </c>
      <c r="O82" s="3">
        <v>5.5484</v>
      </c>
      <c r="P82" s="7">
        <v>196</v>
      </c>
      <c r="Q82" s="7">
        <f t="shared" si="18"/>
        <v>1087.4864</v>
      </c>
      <c r="R82" s="3"/>
      <c r="S82" s="3"/>
      <c r="T82" s="3" t="s">
        <v>651</v>
      </c>
      <c r="U82" s="3">
        <v>0.86460000000000004</v>
      </c>
      <c r="V82" s="7">
        <v>96.97</v>
      </c>
      <c r="W82" s="7">
        <f t="shared" si="19"/>
        <v>83.840261999999996</v>
      </c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 t="s">
        <v>1203</v>
      </c>
      <c r="O83" s="3">
        <v>21.290400000000002</v>
      </c>
      <c r="P83" s="7">
        <v>196</v>
      </c>
      <c r="Q83" s="7">
        <f t="shared" si="18"/>
        <v>4172.9184000000005</v>
      </c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 t="s">
        <v>651</v>
      </c>
      <c r="O84" s="3">
        <v>25.0885</v>
      </c>
      <c r="P84" s="7">
        <v>196</v>
      </c>
      <c r="Q84" s="7">
        <f t="shared" si="18"/>
        <v>4917.3459999999995</v>
      </c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 t="s">
        <v>117</v>
      </c>
      <c r="N85" s="3" t="s">
        <v>271</v>
      </c>
      <c r="O85" s="3">
        <v>27.189800000000002</v>
      </c>
      <c r="P85" s="7">
        <v>196</v>
      </c>
      <c r="Q85" s="7">
        <f t="shared" si="18"/>
        <v>5329.2008000000005</v>
      </c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>
        <f>SUM(I74:I77)</f>
        <v>36.610999999999997</v>
      </c>
      <c r="J86" s="7"/>
      <c r="K86" s="7">
        <f>SUM(K74:K77)</f>
        <v>40606.970700000005</v>
      </c>
      <c r="L86" s="3"/>
      <c r="M86" s="3"/>
      <c r="N86" s="3"/>
      <c r="O86" s="3">
        <f>SUM(O74:O85)</f>
        <v>119.42100000000001</v>
      </c>
      <c r="P86" s="7"/>
      <c r="Q86" s="7">
        <f>SUM(Q74:Q85)</f>
        <v>23406.516000000003</v>
      </c>
      <c r="R86" s="3"/>
      <c r="S86" s="3"/>
      <c r="T86" s="3"/>
      <c r="U86" s="3">
        <f>SUM(U74:U82)</f>
        <v>3.968</v>
      </c>
      <c r="V86" s="7"/>
      <c r="W86" s="7">
        <f>SUM(W74:W82)</f>
        <v>384.77695999999997</v>
      </c>
      <c r="X86" s="7"/>
      <c r="Y86" s="7">
        <f>K86+Q86+W86</f>
        <v>64398.263660000011</v>
      </c>
      <c r="Z86" s="12">
        <v>64400</v>
      </c>
      <c r="AA86" s="12">
        <v>59600</v>
      </c>
      <c r="AB86" s="12">
        <f>Z86-AA86</f>
        <v>4800</v>
      </c>
    </row>
    <row r="87" spans="1:28" x14ac:dyDescent="0.25">
      <c r="A87" s="29"/>
      <c r="B87" s="29"/>
      <c r="C87" s="29"/>
      <c r="D87" s="29"/>
      <c r="E87" s="33"/>
      <c r="F87" s="33"/>
      <c r="G87" s="29"/>
      <c r="H87" s="29"/>
      <c r="I87" s="29"/>
      <c r="J87" s="19"/>
      <c r="K87" s="19"/>
      <c r="L87" s="29"/>
      <c r="M87" s="29"/>
      <c r="N87" s="29"/>
      <c r="O87" s="29"/>
      <c r="P87" s="19"/>
      <c r="Q87" s="19"/>
      <c r="R87" s="29"/>
      <c r="S87" s="29"/>
      <c r="T87" s="29"/>
      <c r="U87" s="29"/>
      <c r="V87" s="19"/>
      <c r="W87" s="19"/>
      <c r="X87" s="19"/>
      <c r="Y87" s="19"/>
      <c r="Z87" s="33"/>
      <c r="AA87" s="33"/>
      <c r="AB87" s="33"/>
    </row>
    <row r="88" spans="1:28" x14ac:dyDescent="0.25">
      <c r="A88" s="3" t="s">
        <v>36</v>
      </c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 t="s">
        <v>1204</v>
      </c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>
        <f>SUM(AB7:AB86)</f>
        <v>8500</v>
      </c>
    </row>
    <row r="90" spans="1:28" x14ac:dyDescent="0.25">
      <c r="A90" s="3" t="s">
        <v>20</v>
      </c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>
        <f>AB89/2</f>
        <v>4250</v>
      </c>
    </row>
    <row r="91" spans="1:28" x14ac:dyDescent="0.25">
      <c r="A91" s="3" t="s">
        <v>21</v>
      </c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>
        <f>AB90*0.1</f>
        <v>425</v>
      </c>
    </row>
    <row r="92" spans="1:28" x14ac:dyDescent="0.25">
      <c r="A92" s="3" t="s">
        <v>22</v>
      </c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>
        <f>AB91*0.20578</f>
        <v>87.456499999999991</v>
      </c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3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3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3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3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3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3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3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3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3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3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3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3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3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3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3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3"/>
      <c r="V196" s="7"/>
      <c r="W196" s="7"/>
      <c r="X196" s="7"/>
      <c r="Y196" s="7"/>
      <c r="Z196" s="12"/>
      <c r="AA196" s="12"/>
      <c r="AB196" s="12"/>
    </row>
    <row r="197" spans="1:28" x14ac:dyDescent="0.25">
      <c r="A197" s="3"/>
      <c r="B197" s="3"/>
      <c r="C197" s="3"/>
      <c r="D197" s="3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3"/>
      <c r="V197" s="7"/>
      <c r="W197" s="7"/>
      <c r="X197" s="7"/>
      <c r="Y197" s="7"/>
      <c r="Z197" s="12"/>
      <c r="AA197" s="12"/>
      <c r="AB197" s="12"/>
    </row>
    <row r="198" spans="1:28" x14ac:dyDescent="0.25">
      <c r="A198" s="3"/>
      <c r="B198" s="3"/>
      <c r="C198" s="3"/>
      <c r="D198" s="3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3"/>
      <c r="V198" s="7"/>
      <c r="W198" s="7"/>
      <c r="X198" s="7"/>
      <c r="Y198" s="7"/>
      <c r="Z198" s="12"/>
      <c r="AA198" s="12"/>
      <c r="AB198" s="12"/>
    </row>
    <row r="199" spans="1:28" x14ac:dyDescent="0.25">
      <c r="A199" s="3"/>
      <c r="B199" s="3"/>
      <c r="C199" s="3"/>
      <c r="D199" s="3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3"/>
      <c r="V199" s="7"/>
      <c r="W199" s="7"/>
      <c r="X199" s="7"/>
      <c r="Y199" s="7"/>
      <c r="Z199" s="12"/>
      <c r="AA199" s="12"/>
      <c r="AB199" s="12"/>
    </row>
    <row r="200" spans="1:28" x14ac:dyDescent="0.25">
      <c r="A200" s="3"/>
      <c r="B200" s="3"/>
      <c r="C200" s="3"/>
      <c r="D200" s="3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3"/>
      <c r="V200" s="7"/>
      <c r="W200" s="7"/>
      <c r="X200" s="7"/>
      <c r="Y200" s="7"/>
      <c r="Z200" s="12"/>
      <c r="AA200" s="12"/>
      <c r="AB200" s="12"/>
    </row>
    <row r="201" spans="1:28" x14ac:dyDescent="0.25">
      <c r="A201" s="3"/>
      <c r="B201" s="3"/>
      <c r="C201" s="3"/>
      <c r="D201" s="3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3"/>
      <c r="V201" s="7"/>
      <c r="W201" s="7"/>
      <c r="X201" s="7"/>
      <c r="Y201" s="7"/>
      <c r="Z201" s="12"/>
      <c r="AA201" s="12"/>
      <c r="AB201" s="12"/>
    </row>
    <row r="202" spans="1:28" x14ac:dyDescent="0.25">
      <c r="A202" s="3"/>
      <c r="B202" s="3"/>
      <c r="C202" s="3"/>
      <c r="D202" s="3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3"/>
      <c r="V202" s="7"/>
      <c r="W202" s="7"/>
      <c r="X202" s="7"/>
      <c r="Y202" s="7"/>
      <c r="Z202" s="12"/>
      <c r="AA202" s="12"/>
      <c r="AB202" s="12"/>
    </row>
    <row r="203" spans="1:28" x14ac:dyDescent="0.25">
      <c r="A203" s="3"/>
      <c r="B203" s="3"/>
      <c r="C203" s="3"/>
      <c r="D203" s="3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3"/>
      <c r="V203" s="7"/>
      <c r="W203" s="7"/>
      <c r="X203" s="7"/>
      <c r="Y203" s="7"/>
      <c r="Z203" s="12"/>
      <c r="AA203" s="12"/>
      <c r="AB203" s="12"/>
    </row>
    <row r="204" spans="1:28" x14ac:dyDescent="0.25">
      <c r="A204" s="3"/>
      <c r="B204" s="3"/>
      <c r="C204" s="3"/>
      <c r="D204" s="3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3"/>
      <c r="V204" s="7"/>
      <c r="W204" s="7"/>
      <c r="X204" s="7"/>
      <c r="Y204" s="7"/>
      <c r="Z204" s="12"/>
      <c r="AA204" s="12"/>
      <c r="AB204" s="12"/>
    </row>
    <row r="205" spans="1:28" x14ac:dyDescent="0.25">
      <c r="A205" s="3"/>
      <c r="B205" s="3"/>
      <c r="C205" s="3"/>
      <c r="D205" s="3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3"/>
      <c r="V205" s="7"/>
      <c r="W205" s="7"/>
      <c r="X205" s="7"/>
      <c r="Y205" s="7"/>
      <c r="Z205" s="12"/>
      <c r="AA205" s="12"/>
      <c r="AB205" s="12"/>
    </row>
    <row r="206" spans="1:28" x14ac:dyDescent="0.25">
      <c r="A206" s="1"/>
      <c r="B206" s="1"/>
      <c r="C206" s="1"/>
      <c r="D206" s="1"/>
      <c r="E206" s="11"/>
      <c r="F206" s="11"/>
      <c r="G206" s="1"/>
      <c r="H206" s="1"/>
      <c r="I206" s="1"/>
      <c r="J206" s="5"/>
      <c r="K206" s="5"/>
      <c r="L206" s="3"/>
      <c r="M206" s="1"/>
      <c r="N206" s="1"/>
      <c r="O206" s="1"/>
      <c r="P206" s="5"/>
      <c r="Q206" s="5"/>
      <c r="R206" s="3"/>
      <c r="S206" s="1"/>
      <c r="T206" s="1"/>
      <c r="U206" s="1"/>
      <c r="V206" s="5"/>
      <c r="W206" s="5"/>
      <c r="X206" s="7"/>
      <c r="Y206" s="5"/>
      <c r="Z206" s="11"/>
      <c r="AA206" s="11"/>
      <c r="AB206" s="11"/>
    </row>
    <row r="207" spans="1:28" x14ac:dyDescent="0.25">
      <c r="A207" s="1"/>
      <c r="B207" s="1"/>
      <c r="C207" s="1"/>
      <c r="D207" s="1"/>
      <c r="E207" s="11"/>
      <c r="F207" s="11"/>
      <c r="G207" s="1"/>
      <c r="H207" s="1"/>
      <c r="I207" s="1"/>
      <c r="J207" s="5"/>
      <c r="K207" s="5"/>
      <c r="L207" s="3"/>
      <c r="M207" s="1"/>
      <c r="N207" s="1"/>
      <c r="O207" s="1"/>
      <c r="P207" s="5"/>
      <c r="Q207" s="5"/>
      <c r="R207" s="3"/>
      <c r="S207" s="1"/>
      <c r="T207" s="1"/>
      <c r="U207" s="1"/>
      <c r="V207" s="5"/>
      <c r="W207" s="5"/>
      <c r="X207" s="7"/>
      <c r="Y207" s="5"/>
      <c r="Z207" s="11"/>
      <c r="AA207" s="11"/>
      <c r="AB207" s="11"/>
    </row>
    <row r="208" spans="1:28" x14ac:dyDescent="0.25">
      <c r="A208" s="1"/>
      <c r="B208" s="1"/>
      <c r="C208" s="1"/>
      <c r="D208" s="1"/>
      <c r="E208" s="11"/>
      <c r="F208" s="11"/>
      <c r="G208" s="1"/>
      <c r="H208" s="1"/>
      <c r="I208" s="1"/>
      <c r="J208" s="5"/>
      <c r="K208" s="5"/>
      <c r="L208" s="3"/>
      <c r="M208" s="1"/>
      <c r="N208" s="1"/>
      <c r="O208" s="1"/>
      <c r="P208" s="5"/>
      <c r="Q208" s="5"/>
      <c r="R208" s="3"/>
      <c r="S208" s="1"/>
      <c r="T208" s="1"/>
      <c r="U208" s="1"/>
      <c r="V208" s="5"/>
      <c r="W208" s="5"/>
      <c r="X208" s="7"/>
      <c r="Y208" s="5"/>
      <c r="Z208" s="11"/>
      <c r="AA208" s="11"/>
      <c r="AB208" s="11"/>
    </row>
    <row r="209" spans="1:28" x14ac:dyDescent="0.25">
      <c r="A209" s="1"/>
      <c r="B209" s="1"/>
      <c r="C209" s="1"/>
      <c r="D209" s="1"/>
      <c r="E209" s="11"/>
      <c r="F209" s="11"/>
      <c r="G209" s="1"/>
      <c r="H209" s="1"/>
      <c r="I209" s="1"/>
      <c r="J209" s="5"/>
      <c r="K209" s="5"/>
      <c r="L209" s="3"/>
      <c r="M209" s="1"/>
      <c r="N209" s="1"/>
      <c r="O209" s="1"/>
      <c r="P209" s="5"/>
      <c r="Q209" s="5"/>
      <c r="R209" s="3"/>
      <c r="S209" s="1"/>
      <c r="T209" s="1"/>
      <c r="U209" s="1"/>
      <c r="V209" s="5"/>
      <c r="W209" s="5"/>
      <c r="X209" s="7"/>
      <c r="Y209" s="5"/>
      <c r="Z209" s="11"/>
      <c r="AA209" s="11"/>
      <c r="AB209" s="11"/>
    </row>
    <row r="210" spans="1:28" x14ac:dyDescent="0.25">
      <c r="A210" s="1"/>
      <c r="B210" s="1"/>
      <c r="C210" s="1"/>
      <c r="D210" s="1"/>
      <c r="E210" s="11"/>
      <c r="F210" s="11"/>
      <c r="G210" s="1"/>
      <c r="H210" s="1"/>
      <c r="I210" s="1"/>
      <c r="J210" s="5"/>
      <c r="K210" s="5"/>
      <c r="L210" s="3"/>
      <c r="M210" s="1"/>
      <c r="N210" s="1"/>
      <c r="O210" s="1"/>
      <c r="P210" s="5"/>
      <c r="Q210" s="5"/>
      <c r="R210" s="3"/>
      <c r="S210" s="1"/>
      <c r="T210" s="1"/>
      <c r="U210" s="1"/>
      <c r="V210" s="5"/>
      <c r="W210" s="5"/>
      <c r="X210" s="7"/>
      <c r="Y210" s="5"/>
      <c r="Z210" s="11"/>
      <c r="AA210" s="11"/>
      <c r="AB210" s="11"/>
    </row>
    <row r="211" spans="1:28" x14ac:dyDescent="0.25">
      <c r="A211" s="1"/>
      <c r="B211" s="1"/>
      <c r="C211" s="1"/>
      <c r="D211" s="1"/>
      <c r="E211" s="11"/>
      <c r="F211" s="11"/>
      <c r="G211" s="1"/>
      <c r="H211" s="1"/>
      <c r="I211" s="1"/>
      <c r="J211" s="5"/>
      <c r="K211" s="5"/>
      <c r="L211" s="3"/>
      <c r="M211" s="1"/>
      <c r="N211" s="1"/>
      <c r="O211" s="1"/>
      <c r="P211" s="5"/>
      <c r="Q211" s="5"/>
      <c r="R211" s="3"/>
      <c r="S211" s="1"/>
      <c r="T211" s="1"/>
      <c r="U211" s="1"/>
      <c r="V211" s="5"/>
      <c r="W211" s="5"/>
      <c r="X211" s="7"/>
      <c r="Y211" s="5"/>
      <c r="Z211" s="11"/>
      <c r="AA211" s="11"/>
      <c r="AB211" s="11"/>
    </row>
    <row r="212" spans="1:28" x14ac:dyDescent="0.25">
      <c r="A212" s="1"/>
      <c r="B212" s="1"/>
      <c r="C212" s="1"/>
      <c r="D212" s="1"/>
      <c r="E212" s="11"/>
      <c r="F212" s="11"/>
      <c r="G212" s="1"/>
      <c r="H212" s="1"/>
      <c r="I212" s="1"/>
      <c r="J212" s="5"/>
      <c r="K212" s="5"/>
      <c r="L212" s="3"/>
      <c r="M212" s="1"/>
      <c r="N212" s="1"/>
      <c r="O212" s="1"/>
      <c r="P212" s="5"/>
      <c r="Q212" s="5"/>
      <c r="R212" s="3"/>
      <c r="S212" s="1"/>
      <c r="T212" s="1"/>
      <c r="U212" s="1"/>
      <c r="V212" s="5"/>
      <c r="W212" s="5"/>
      <c r="X212" s="7"/>
      <c r="Y212" s="5"/>
      <c r="Z212" s="11"/>
      <c r="AA212" s="11"/>
      <c r="AB212" s="11"/>
    </row>
    <row r="213" spans="1:28" x14ac:dyDescent="0.25">
      <c r="A213" s="1"/>
      <c r="B213" s="1"/>
      <c r="C213" s="1"/>
      <c r="D213" s="1"/>
      <c r="E213" s="11"/>
      <c r="F213" s="11"/>
      <c r="G213" s="1"/>
      <c r="H213" s="1"/>
      <c r="I213" s="1"/>
      <c r="J213" s="5"/>
      <c r="K213" s="5"/>
      <c r="L213" s="3"/>
      <c r="M213" s="1"/>
      <c r="N213" s="1"/>
      <c r="O213" s="1"/>
      <c r="P213" s="5"/>
      <c r="Q213" s="5"/>
      <c r="R213" s="3"/>
      <c r="S213" s="1"/>
      <c r="T213" s="1"/>
      <c r="U213" s="1"/>
      <c r="V213" s="5"/>
      <c r="W213" s="5"/>
      <c r="X213" s="7"/>
      <c r="Y213" s="5"/>
      <c r="Z213" s="11"/>
      <c r="AA213" s="11"/>
      <c r="AB213" s="11"/>
    </row>
    <row r="214" spans="1:28" x14ac:dyDescent="0.25">
      <c r="A214" s="1"/>
      <c r="B214" s="1"/>
      <c r="C214" s="1"/>
      <c r="D214" s="1"/>
      <c r="E214" s="11"/>
      <c r="F214" s="11"/>
      <c r="G214" s="1"/>
      <c r="H214" s="1"/>
      <c r="I214" s="1"/>
      <c r="J214" s="5"/>
      <c r="K214" s="5"/>
      <c r="L214" s="3"/>
      <c r="M214" s="1"/>
      <c r="N214" s="1"/>
      <c r="O214" s="1"/>
      <c r="P214" s="5"/>
      <c r="Q214" s="5"/>
      <c r="R214" s="3"/>
      <c r="S214" s="1"/>
      <c r="T214" s="1"/>
      <c r="U214" s="1"/>
      <c r="V214" s="5"/>
      <c r="W214" s="5"/>
      <c r="X214" s="7"/>
      <c r="Y214" s="5"/>
      <c r="Z214" s="11"/>
      <c r="AA214" s="11"/>
      <c r="AB214" s="11"/>
    </row>
    <row r="215" spans="1:28" x14ac:dyDescent="0.25">
      <c r="A215" s="1"/>
      <c r="B215" s="1"/>
      <c r="C215" s="1"/>
      <c r="D215" s="1"/>
      <c r="E215" s="11"/>
      <c r="F215" s="11"/>
      <c r="G215" s="1"/>
      <c r="H215" s="1"/>
      <c r="I215" s="1"/>
      <c r="J215" s="5"/>
      <c r="K215" s="5"/>
      <c r="L215" s="3"/>
      <c r="M215" s="1"/>
      <c r="N215" s="1"/>
      <c r="O215" s="1"/>
      <c r="P215" s="5"/>
      <c r="Q215" s="5"/>
      <c r="R215" s="3"/>
      <c r="S215" s="1"/>
      <c r="T215" s="1"/>
      <c r="U215" s="1"/>
      <c r="V215" s="5"/>
      <c r="W215" s="5"/>
      <c r="X215" s="7"/>
      <c r="Y215" s="5"/>
      <c r="Z215" s="11"/>
      <c r="AA215" s="11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1"/>
      <c r="V216" s="5"/>
      <c r="W216" s="5"/>
      <c r="X216" s="7"/>
      <c r="Y216" s="5"/>
      <c r="Z216" s="11"/>
      <c r="AA216" s="11"/>
      <c r="AB216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8B24-5628-432B-937C-4870E161EDB3}">
  <dimension ref="A1:AC171"/>
  <sheetViews>
    <sheetView workbookViewId="0">
      <selection activeCell="E27" sqref="E2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71093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1205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1206</v>
      </c>
      <c r="B3" s="3" t="s">
        <v>1207</v>
      </c>
      <c r="C3" s="3" t="s">
        <v>29</v>
      </c>
      <c r="D3" s="3">
        <v>160</v>
      </c>
      <c r="E3" s="12">
        <v>11200</v>
      </c>
      <c r="F3" s="12"/>
      <c r="G3" s="3">
        <v>38.828099999999999</v>
      </c>
      <c r="H3" s="3" t="s">
        <v>18</v>
      </c>
      <c r="I3" s="3">
        <v>23.587499999999999</v>
      </c>
      <c r="J3" s="7">
        <v>1201</v>
      </c>
      <c r="K3" s="7">
        <f>I3*J3</f>
        <v>28328.587499999998</v>
      </c>
      <c r="L3" s="3"/>
      <c r="M3" s="3"/>
      <c r="N3" s="3"/>
      <c r="O3" s="3"/>
      <c r="P3" s="7"/>
      <c r="Q3" s="7"/>
      <c r="R3" s="3"/>
      <c r="S3" s="3">
        <v>52.481900000000003</v>
      </c>
      <c r="T3" s="3" t="s">
        <v>160</v>
      </c>
      <c r="U3" s="3">
        <v>6.2176</v>
      </c>
      <c r="V3" s="7">
        <v>96.97</v>
      </c>
      <c r="W3" s="7">
        <f>U3*V3</f>
        <v>602.92067199999997</v>
      </c>
      <c r="X3" s="7"/>
      <c r="Y3" s="7"/>
      <c r="Z3" s="12"/>
      <c r="AA3" s="12"/>
      <c r="AB3" s="12"/>
    </row>
    <row r="4" spans="1:29" x14ac:dyDescent="0.25">
      <c r="A4" s="3"/>
      <c r="B4" s="3" t="s">
        <v>83</v>
      </c>
      <c r="C4" s="3"/>
      <c r="D4" s="3"/>
      <c r="E4" s="12"/>
      <c r="F4" s="12"/>
      <c r="G4" s="3"/>
      <c r="H4" s="3" t="s">
        <v>45</v>
      </c>
      <c r="I4" s="3">
        <v>2.1638000000000002</v>
      </c>
      <c r="J4" s="7">
        <v>524</v>
      </c>
      <c r="K4" s="7">
        <f t="shared" ref="K4:K6" si="0">I4*J4</f>
        <v>1133.8312000000001</v>
      </c>
      <c r="L4" s="3"/>
      <c r="M4" s="3"/>
      <c r="N4" s="3"/>
      <c r="O4" s="3"/>
      <c r="P4" s="7"/>
      <c r="Q4" s="7"/>
      <c r="R4" s="3"/>
      <c r="S4" s="3"/>
      <c r="T4" s="3" t="s">
        <v>454</v>
      </c>
      <c r="U4" s="14">
        <v>4.02E-2</v>
      </c>
      <c r="V4" s="7">
        <v>96.97</v>
      </c>
      <c r="W4" s="7">
        <f t="shared" ref="W4:W9" si="1">U4*V4</f>
        <v>3.8981939999999997</v>
      </c>
      <c r="X4" s="7"/>
      <c r="Y4" s="7"/>
      <c r="Z4" s="12"/>
      <c r="AA4" s="12"/>
      <c r="AB4" s="12"/>
    </row>
    <row r="5" spans="1:29" x14ac:dyDescent="0.25">
      <c r="A5" s="3"/>
      <c r="B5" s="3" t="s">
        <v>1208</v>
      </c>
      <c r="C5" s="3"/>
      <c r="D5" s="3"/>
      <c r="E5" s="12"/>
      <c r="F5" s="12"/>
      <c r="G5" s="3"/>
      <c r="H5" s="3" t="s">
        <v>33</v>
      </c>
      <c r="I5" s="3">
        <v>13.0641</v>
      </c>
      <c r="J5" s="7">
        <v>994</v>
      </c>
      <c r="K5" s="7">
        <f t="shared" si="0"/>
        <v>12985.715399999999</v>
      </c>
      <c r="L5" s="3"/>
      <c r="M5" s="3"/>
      <c r="N5" s="3"/>
      <c r="O5" s="3"/>
      <c r="P5" s="7"/>
      <c r="Q5" s="7"/>
      <c r="R5" s="3"/>
      <c r="S5" s="3"/>
      <c r="T5" s="3" t="s">
        <v>45</v>
      </c>
      <c r="U5" s="14">
        <v>9.5396999999999998</v>
      </c>
      <c r="V5" s="7">
        <v>96.97</v>
      </c>
      <c r="W5" s="7">
        <f t="shared" si="1"/>
        <v>925.06470899999999</v>
      </c>
      <c r="X5" s="7"/>
      <c r="Y5" s="7"/>
      <c r="Z5" s="12"/>
      <c r="AA5" s="12"/>
      <c r="AB5" s="12"/>
    </row>
    <row r="6" spans="1:29" x14ac:dyDescent="0.25">
      <c r="A6" s="3"/>
      <c r="B6" s="3" t="s">
        <v>1209</v>
      </c>
      <c r="C6" s="3"/>
      <c r="D6" s="3"/>
      <c r="E6" s="12"/>
      <c r="F6" s="12"/>
      <c r="G6" s="3"/>
      <c r="H6" s="3" t="s">
        <v>86</v>
      </c>
      <c r="I6" s="3">
        <v>1.2699999999999999E-2</v>
      </c>
      <c r="J6" s="7">
        <v>483</v>
      </c>
      <c r="K6" s="7">
        <f t="shared" si="0"/>
        <v>6.1341000000000001</v>
      </c>
      <c r="L6" s="3"/>
      <c r="M6" s="3"/>
      <c r="N6" s="3"/>
      <c r="O6" s="3"/>
      <c r="P6" s="7"/>
      <c r="Q6" s="7"/>
      <c r="R6" s="3"/>
      <c r="S6" s="3"/>
      <c r="T6" s="3" t="s">
        <v>31</v>
      </c>
      <c r="U6" s="14">
        <v>0.7107</v>
      </c>
      <c r="V6" s="7">
        <v>96.97</v>
      </c>
      <c r="W6" s="7">
        <f t="shared" si="1"/>
        <v>68.916578999999999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/>
      <c r="O7" s="3"/>
      <c r="P7" s="7"/>
      <c r="Q7" s="7"/>
      <c r="R7" s="3"/>
      <c r="S7" s="3"/>
      <c r="T7" s="3" t="s">
        <v>33</v>
      </c>
      <c r="U7" s="3">
        <v>4.617</v>
      </c>
      <c r="V7" s="7">
        <v>96.97</v>
      </c>
      <c r="W7" s="7">
        <f t="shared" si="1"/>
        <v>447.71048999999999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/>
      <c r="O8" s="3"/>
      <c r="P8" s="7"/>
      <c r="Q8" s="7"/>
      <c r="R8" s="3"/>
      <c r="S8" s="3"/>
      <c r="T8" s="3" t="s">
        <v>86</v>
      </c>
      <c r="U8" s="3">
        <v>31.0366</v>
      </c>
      <c r="V8" s="7">
        <v>96.97</v>
      </c>
      <c r="W8" s="7">
        <f t="shared" si="1"/>
        <v>3009.6191020000001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/>
      <c r="P9" s="7"/>
      <c r="Q9" s="7"/>
      <c r="R9" s="3"/>
      <c r="S9" s="3" t="s">
        <v>117</v>
      </c>
      <c r="T9" s="3" t="s">
        <v>271</v>
      </c>
      <c r="U9" s="3">
        <v>0.3201</v>
      </c>
      <c r="V9" s="7">
        <v>96.97</v>
      </c>
      <c r="W9" s="7">
        <f t="shared" si="1"/>
        <v>31.040096999999999</v>
      </c>
      <c r="X9" s="7"/>
      <c r="Y9" s="7"/>
      <c r="Z9" s="12"/>
      <c r="AA9" s="12"/>
      <c r="AB9" s="12"/>
    </row>
    <row r="10" spans="1:29" x14ac:dyDescent="0.25">
      <c r="A10" s="3" t="s">
        <v>1210</v>
      </c>
      <c r="B10" s="3"/>
      <c r="C10" s="3"/>
      <c r="D10" s="3"/>
      <c r="E10" s="12"/>
      <c r="F10" s="12"/>
      <c r="G10" s="3"/>
      <c r="H10" s="3"/>
      <c r="I10" s="3">
        <f>SUM(I3:I6)</f>
        <v>38.828099999999999</v>
      </c>
      <c r="J10" s="7"/>
      <c r="K10" s="7">
        <f>SUM(K3:K6)</f>
        <v>42454.268199999999</v>
      </c>
      <c r="L10" s="3"/>
      <c r="M10" s="3"/>
      <c r="N10" s="3"/>
      <c r="O10" s="3"/>
      <c r="P10" s="7"/>
      <c r="Q10" s="7"/>
      <c r="R10" s="3"/>
      <c r="S10" s="3"/>
      <c r="T10" s="3"/>
      <c r="U10" s="3">
        <f>SUM(U3:U9)</f>
        <v>52.481899999999996</v>
      </c>
      <c r="V10" s="7"/>
      <c r="W10" s="7">
        <f>SUM(W3:W9)</f>
        <v>5089.1698430000006</v>
      </c>
      <c r="X10" s="7"/>
      <c r="Y10" s="7">
        <f>K10+W10</f>
        <v>47543.438043000002</v>
      </c>
      <c r="Z10" s="12">
        <v>47500</v>
      </c>
      <c r="AA10" s="12">
        <v>11200</v>
      </c>
      <c r="AB10" s="12">
        <f>Z10-AA10</f>
        <v>36300</v>
      </c>
    </row>
    <row r="11" spans="1:29" x14ac:dyDescent="0.25">
      <c r="A11" s="29"/>
      <c r="B11" s="29"/>
      <c r="C11" s="29"/>
      <c r="D11" s="29"/>
      <c r="E11" s="33"/>
      <c r="F11" s="33"/>
      <c r="G11" s="29"/>
      <c r="H11" s="29"/>
      <c r="I11" s="29"/>
      <c r="J11" s="19"/>
      <c r="K11" s="19"/>
      <c r="L11" s="29"/>
      <c r="M11" s="29"/>
      <c r="N11" s="29"/>
      <c r="O11" s="29"/>
      <c r="P11" s="19"/>
      <c r="Q11" s="19"/>
      <c r="R11" s="29"/>
      <c r="S11" s="29"/>
      <c r="T11" s="29"/>
      <c r="U11" s="29"/>
      <c r="V11" s="19"/>
      <c r="W11" s="19"/>
      <c r="X11" s="19"/>
      <c r="Y11" s="19"/>
      <c r="Z11" s="33"/>
      <c r="AA11" s="33"/>
      <c r="AB11" s="33"/>
    </row>
    <row r="12" spans="1:29" x14ac:dyDescent="0.25">
      <c r="A12" s="3" t="s">
        <v>1211</v>
      </c>
      <c r="B12" s="3" t="s">
        <v>1212</v>
      </c>
      <c r="C12" s="3" t="s">
        <v>29</v>
      </c>
      <c r="D12" s="3">
        <v>160</v>
      </c>
      <c r="E12" s="12">
        <v>14700</v>
      </c>
      <c r="F12" s="12"/>
      <c r="G12" s="3">
        <v>64.7029</v>
      </c>
      <c r="H12" s="3" t="s">
        <v>18</v>
      </c>
      <c r="I12" s="3">
        <v>0.13020000000000001</v>
      </c>
      <c r="J12" s="7">
        <v>1201</v>
      </c>
      <c r="K12" s="7">
        <f>I12*J12</f>
        <v>156.37020000000001</v>
      </c>
      <c r="L12" s="3"/>
      <c r="M12" s="3">
        <v>18.610099999999999</v>
      </c>
      <c r="N12" s="3" t="s">
        <v>18</v>
      </c>
      <c r="O12" s="3">
        <v>10.3651</v>
      </c>
      <c r="P12" s="7">
        <v>196</v>
      </c>
      <c r="Q12" s="7">
        <f>O12*P12</f>
        <v>2031.5596</v>
      </c>
      <c r="R12" s="3"/>
      <c r="S12" s="3">
        <v>5.5170000000000003</v>
      </c>
      <c r="T12" s="3" t="s">
        <v>45</v>
      </c>
      <c r="U12" s="3">
        <v>0.1055</v>
      </c>
      <c r="V12" s="7">
        <v>96.97</v>
      </c>
      <c r="W12" s="7">
        <f>U12*V12</f>
        <v>10.230335</v>
      </c>
      <c r="X12" s="7"/>
      <c r="Y12" s="7"/>
      <c r="Z12" s="12"/>
      <c r="AA12" s="12"/>
      <c r="AB12" s="12"/>
    </row>
    <row r="13" spans="1:29" x14ac:dyDescent="0.25">
      <c r="A13" s="3"/>
      <c r="B13" s="3" t="s">
        <v>83</v>
      </c>
      <c r="C13" s="3"/>
      <c r="D13" s="3"/>
      <c r="E13" s="12"/>
      <c r="F13" s="12"/>
      <c r="G13" s="3"/>
      <c r="H13" s="3" t="s">
        <v>45</v>
      </c>
      <c r="I13" s="3">
        <v>30.926400000000001</v>
      </c>
      <c r="J13" s="7">
        <v>524</v>
      </c>
      <c r="K13" s="7">
        <f t="shared" ref="K13:K16" si="2">I13*J13</f>
        <v>16205.4336</v>
      </c>
      <c r="L13" s="3"/>
      <c r="M13" s="3"/>
      <c r="N13" s="3" t="s">
        <v>45</v>
      </c>
      <c r="O13" s="3">
        <v>5.3798000000000004</v>
      </c>
      <c r="P13" s="7">
        <v>196</v>
      </c>
      <c r="Q13" s="7">
        <f t="shared" ref="Q13:Q14" si="3">O13*P13</f>
        <v>1054.4408000000001</v>
      </c>
      <c r="R13" s="3"/>
      <c r="S13" s="3"/>
      <c r="T13" s="3" t="s">
        <v>31</v>
      </c>
      <c r="U13" s="3">
        <v>0.1186</v>
      </c>
      <c r="V13" s="7">
        <v>96.97</v>
      </c>
      <c r="W13" s="7">
        <f t="shared" ref="W13:W15" si="4">U13*V13</f>
        <v>11.500641999999999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 t="s">
        <v>1213</v>
      </c>
      <c r="C14" s="3"/>
      <c r="D14" s="3"/>
      <c r="E14" s="12"/>
      <c r="F14" s="12"/>
      <c r="G14" s="3"/>
      <c r="H14" s="3" t="s">
        <v>31</v>
      </c>
      <c r="I14" s="3">
        <v>0.32740000000000002</v>
      </c>
      <c r="J14" s="7">
        <v>787</v>
      </c>
      <c r="K14" s="7">
        <f t="shared" si="2"/>
        <v>257.66380000000004</v>
      </c>
      <c r="L14" s="3"/>
      <c r="M14" s="3"/>
      <c r="N14" s="3" t="s">
        <v>33</v>
      </c>
      <c r="O14" s="3">
        <v>2.8652000000000002</v>
      </c>
      <c r="P14" s="7">
        <v>196</v>
      </c>
      <c r="Q14" s="7">
        <f t="shared" si="3"/>
        <v>561.57920000000001</v>
      </c>
      <c r="R14" s="3"/>
      <c r="S14" s="3"/>
      <c r="T14" s="3" t="s">
        <v>33</v>
      </c>
      <c r="U14" s="3">
        <v>1.7495000000000001</v>
      </c>
      <c r="V14" s="7">
        <v>96.97</v>
      </c>
      <c r="W14" s="7">
        <f t="shared" si="4"/>
        <v>169.64901499999999</v>
      </c>
      <c r="X14" s="7"/>
      <c r="Y14" s="7"/>
      <c r="Z14" s="12"/>
      <c r="AA14" s="12"/>
      <c r="AB14" s="12"/>
      <c r="AC14" s="4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33</v>
      </c>
      <c r="I15" s="3">
        <v>31.506699999999999</v>
      </c>
      <c r="J15" s="7">
        <v>994</v>
      </c>
      <c r="K15" s="7">
        <f t="shared" si="2"/>
        <v>31317.659799999998</v>
      </c>
      <c r="L15" s="3"/>
      <c r="M15" s="3"/>
      <c r="N15" s="3"/>
      <c r="O15" s="3"/>
      <c r="P15" s="7"/>
      <c r="Q15" s="7"/>
      <c r="R15" s="3"/>
      <c r="S15" s="3"/>
      <c r="T15" s="3" t="s">
        <v>86</v>
      </c>
      <c r="U15" s="3">
        <v>3.5434000000000001</v>
      </c>
      <c r="V15" s="7">
        <v>96.97</v>
      </c>
      <c r="W15" s="7">
        <f t="shared" si="4"/>
        <v>343.603498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86</v>
      </c>
      <c r="I16" s="3">
        <v>1.8122</v>
      </c>
      <c r="J16" s="7">
        <v>483</v>
      </c>
      <c r="K16" s="7">
        <f t="shared" si="2"/>
        <v>875.29259999999999</v>
      </c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 t="s">
        <v>1210</v>
      </c>
      <c r="B17" s="3"/>
      <c r="C17" s="3"/>
      <c r="D17" s="3"/>
      <c r="E17" s="12"/>
      <c r="F17" s="12"/>
      <c r="G17" s="3"/>
      <c r="H17" s="3"/>
      <c r="I17" s="3">
        <f>SUM(I12:I16)</f>
        <v>64.7029</v>
      </c>
      <c r="J17" s="7"/>
      <c r="K17" s="7">
        <f>SUM(K12:K16)</f>
        <v>48812.42</v>
      </c>
      <c r="L17" s="3"/>
      <c r="M17" s="3"/>
      <c r="N17" s="3"/>
      <c r="O17" s="3">
        <f>SUM(O12:O14)</f>
        <v>18.610100000000003</v>
      </c>
      <c r="P17" s="7"/>
      <c r="Q17" s="7">
        <f>SUM(Q12:Q14)</f>
        <v>3647.5796</v>
      </c>
      <c r="R17" s="3"/>
      <c r="S17" s="3"/>
      <c r="T17" s="3"/>
      <c r="U17" s="3">
        <f>SUM(U12:U15)</f>
        <v>5.5170000000000003</v>
      </c>
      <c r="V17" s="7"/>
      <c r="W17" s="7">
        <f>SUM(W12:W15)</f>
        <v>534.98348999999996</v>
      </c>
      <c r="X17" s="7"/>
      <c r="Y17" s="7">
        <f>K17+Q17+W17</f>
        <v>52994.983089999994</v>
      </c>
      <c r="Z17" s="12">
        <v>53000</v>
      </c>
      <c r="AA17" s="12">
        <v>14700</v>
      </c>
      <c r="AB17" s="12">
        <f>Z17-AA17</f>
        <v>38300</v>
      </c>
      <c r="AC17" s="4"/>
    </row>
    <row r="18" spans="1:29" x14ac:dyDescent="0.25">
      <c r="A18" s="29"/>
      <c r="B18" s="29"/>
      <c r="C18" s="29"/>
      <c r="D18" s="29"/>
      <c r="E18" s="33"/>
      <c r="F18" s="33"/>
      <c r="G18" s="29"/>
      <c r="H18" s="29"/>
      <c r="I18" s="29"/>
      <c r="J18" s="19"/>
      <c r="K18" s="19"/>
      <c r="L18" s="29"/>
      <c r="M18" s="29"/>
      <c r="N18" s="29"/>
      <c r="O18" s="29"/>
      <c r="P18" s="19"/>
      <c r="Q18" s="19"/>
      <c r="R18" s="29"/>
      <c r="S18" s="29"/>
      <c r="T18" s="29"/>
      <c r="U18" s="29"/>
      <c r="V18" s="19"/>
      <c r="W18" s="19"/>
      <c r="X18" s="19"/>
      <c r="Y18" s="19"/>
      <c r="Z18" s="33"/>
      <c r="AA18" s="33"/>
      <c r="AB18" s="33"/>
    </row>
    <row r="19" spans="1:29" x14ac:dyDescent="0.25">
      <c r="A19" s="3" t="s">
        <v>36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</row>
    <row r="20" spans="1:29" x14ac:dyDescent="0.25">
      <c r="A20" s="3" t="s">
        <v>19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>
        <f>AB10+AB17</f>
        <v>74600</v>
      </c>
    </row>
    <row r="21" spans="1:29" x14ac:dyDescent="0.25">
      <c r="A21" s="3" t="s">
        <v>20</v>
      </c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>
        <f>AB20/2</f>
        <v>37300</v>
      </c>
    </row>
    <row r="22" spans="1:29" x14ac:dyDescent="0.25">
      <c r="A22" s="3" t="s">
        <v>21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>
        <f>AB21*0.1</f>
        <v>3730</v>
      </c>
    </row>
    <row r="23" spans="1:29" x14ac:dyDescent="0.25">
      <c r="A23" s="3" t="s">
        <v>22</v>
      </c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>
        <f>AB22*0.19925</f>
        <v>743.20249999999999</v>
      </c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931CB-EF63-423C-922A-AC20982A3DEB}">
  <dimension ref="A1:AC166"/>
  <sheetViews>
    <sheetView workbookViewId="0">
      <selection activeCell="H27" sqref="H27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140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1214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1215</v>
      </c>
      <c r="B3" s="3" t="s">
        <v>1216</v>
      </c>
      <c r="C3" s="3" t="s">
        <v>883</v>
      </c>
      <c r="D3" s="3">
        <v>2.61</v>
      </c>
      <c r="E3" s="12">
        <v>100</v>
      </c>
      <c r="F3" s="12"/>
      <c r="G3" s="3">
        <v>2.0503</v>
      </c>
      <c r="H3" s="3" t="s">
        <v>788</v>
      </c>
      <c r="I3" s="3">
        <v>2.0503</v>
      </c>
      <c r="J3" s="7">
        <v>1021</v>
      </c>
      <c r="K3" s="7">
        <f>I3*J3</f>
        <v>2093.3562999999999</v>
      </c>
      <c r="L3" s="3"/>
      <c r="M3" s="3">
        <v>2.4883999999999999</v>
      </c>
      <c r="N3" s="3" t="s">
        <v>788</v>
      </c>
      <c r="O3" s="3">
        <v>2.4883999999999999</v>
      </c>
      <c r="P3" s="7">
        <v>196</v>
      </c>
      <c r="Q3" s="7">
        <f>O3*P3</f>
        <v>487.72640000000001</v>
      </c>
      <c r="R3" s="3"/>
      <c r="S3" s="3">
        <v>3.0712999999999999</v>
      </c>
      <c r="T3" s="3" t="s">
        <v>307</v>
      </c>
      <c r="U3" s="3">
        <v>4.2200000000000001E-2</v>
      </c>
      <c r="V3" s="7">
        <v>96.97</v>
      </c>
      <c r="W3" s="7">
        <f>U3*V3</f>
        <v>4.0921339999999997</v>
      </c>
      <c r="X3" s="7"/>
      <c r="Y3" s="7"/>
      <c r="Z3" s="12"/>
      <c r="AA3" s="12"/>
      <c r="AB3" s="12"/>
      <c r="AC3" s="4"/>
    </row>
    <row r="4" spans="1:29" x14ac:dyDescent="0.25">
      <c r="A4" s="3"/>
      <c r="B4" s="3" t="s">
        <v>1217</v>
      </c>
      <c r="C4" s="3"/>
      <c r="D4" s="3"/>
      <c r="E4" s="12"/>
      <c r="F4" s="12"/>
      <c r="G4" s="3"/>
      <c r="H4" s="3"/>
      <c r="I4" s="3"/>
      <c r="J4" s="7"/>
      <c r="K4" s="7"/>
      <c r="L4" s="3"/>
      <c r="M4" s="3"/>
      <c r="N4" s="3"/>
      <c r="O4" s="3"/>
      <c r="P4" s="7"/>
      <c r="Q4" s="7"/>
      <c r="R4" s="3"/>
      <c r="S4" s="3"/>
      <c r="T4" s="3" t="s">
        <v>788</v>
      </c>
      <c r="U4" s="3">
        <v>3.0291000000000001</v>
      </c>
      <c r="V4" s="7">
        <v>96.97</v>
      </c>
      <c r="W4" s="7">
        <f>U4*V4</f>
        <v>293.73182700000001</v>
      </c>
      <c r="X4" s="7"/>
      <c r="Y4" s="7"/>
      <c r="Z4" s="12"/>
      <c r="AA4" s="12"/>
      <c r="AB4" s="12"/>
      <c r="AC4" s="4"/>
    </row>
    <row r="5" spans="1:29" x14ac:dyDescent="0.25">
      <c r="A5" s="3" t="s">
        <v>35</v>
      </c>
      <c r="B5" s="3"/>
      <c r="C5" s="3"/>
      <c r="D5" s="3"/>
      <c r="E5" s="12"/>
      <c r="F5" s="12"/>
      <c r="G5" s="3"/>
      <c r="H5" s="3"/>
      <c r="I5" s="3">
        <v>2.0503</v>
      </c>
      <c r="J5" s="7"/>
      <c r="K5" s="7">
        <v>2093.36</v>
      </c>
      <c r="L5" s="3"/>
      <c r="M5" s="3"/>
      <c r="N5" s="3"/>
      <c r="O5" s="3">
        <v>2.4883999999999999</v>
      </c>
      <c r="P5" s="7"/>
      <c r="Q5" s="7">
        <v>487.73</v>
      </c>
      <c r="R5" s="3"/>
      <c r="S5" s="3"/>
      <c r="T5" s="3"/>
      <c r="U5" s="14">
        <f>U3+U4</f>
        <v>3.0712999999999999</v>
      </c>
      <c r="V5" s="7"/>
      <c r="W5" s="7">
        <f>W3+W4</f>
        <v>297.823961</v>
      </c>
      <c r="X5" s="7"/>
      <c r="Y5" s="7">
        <f>K5+Q5+W5</f>
        <v>2878.9139610000002</v>
      </c>
      <c r="Z5" s="12">
        <v>2900</v>
      </c>
      <c r="AA5" s="12">
        <v>100</v>
      </c>
      <c r="AB5" s="12">
        <v>2800</v>
      </c>
      <c r="AC5" s="4"/>
    </row>
    <row r="6" spans="1:29" x14ac:dyDescent="0.25">
      <c r="A6" s="29"/>
      <c r="B6" s="29"/>
      <c r="C6" s="29"/>
      <c r="D6" s="29"/>
      <c r="E6" s="33"/>
      <c r="F6" s="33"/>
      <c r="G6" s="29"/>
      <c r="H6" s="29"/>
      <c r="I6" s="29"/>
      <c r="J6" s="19"/>
      <c r="K6" s="19"/>
      <c r="L6" s="29"/>
      <c r="M6" s="29"/>
      <c r="N6" s="29"/>
      <c r="O6" s="29"/>
      <c r="P6" s="19"/>
      <c r="Q6" s="19"/>
      <c r="R6" s="29"/>
      <c r="S6" s="29"/>
      <c r="T6" s="29"/>
      <c r="U6" s="29"/>
      <c r="V6" s="19"/>
      <c r="W6" s="19"/>
      <c r="X6" s="19"/>
      <c r="Y6" s="19"/>
      <c r="Z6" s="33"/>
      <c r="AA6" s="33"/>
      <c r="AB6" s="33"/>
      <c r="AC6" s="4"/>
    </row>
    <row r="7" spans="1:29" x14ac:dyDescent="0.25">
      <c r="A7" s="3" t="s">
        <v>1218</v>
      </c>
      <c r="B7" s="3" t="s">
        <v>1216</v>
      </c>
      <c r="C7" s="3" t="s">
        <v>883</v>
      </c>
      <c r="D7" s="3">
        <v>2.79</v>
      </c>
      <c r="E7" s="12">
        <v>200</v>
      </c>
      <c r="F7" s="12"/>
      <c r="G7" s="3"/>
      <c r="H7" s="3"/>
      <c r="I7" s="3"/>
      <c r="J7" s="7"/>
      <c r="K7" s="7"/>
      <c r="L7" s="3"/>
      <c r="M7" s="3">
        <v>0.92169999999999996</v>
      </c>
      <c r="N7" s="3" t="s">
        <v>307</v>
      </c>
      <c r="O7" s="3">
        <v>0.18679999999999999</v>
      </c>
      <c r="P7" s="7">
        <v>196</v>
      </c>
      <c r="Q7" s="7">
        <f>O7*P7</f>
        <v>36.6128</v>
      </c>
      <c r="R7" s="3"/>
      <c r="S7" s="3">
        <v>1.8683000000000001</v>
      </c>
      <c r="T7" s="3" t="s">
        <v>307</v>
      </c>
      <c r="U7" s="3">
        <v>1.1322000000000001</v>
      </c>
      <c r="V7" s="7">
        <v>96.97</v>
      </c>
      <c r="W7" s="7">
        <f>U7*V7</f>
        <v>109.78943400000001</v>
      </c>
      <c r="X7" s="7"/>
      <c r="Y7" s="7"/>
      <c r="Z7" s="12"/>
      <c r="AA7" s="12"/>
      <c r="AB7" s="12"/>
      <c r="AC7" s="4"/>
    </row>
    <row r="8" spans="1:29" x14ac:dyDescent="0.25">
      <c r="A8" s="3"/>
      <c r="B8" s="3" t="s">
        <v>1219</v>
      </c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 t="s">
        <v>788</v>
      </c>
      <c r="O8" s="3">
        <v>0.7349</v>
      </c>
      <c r="P8" s="7">
        <v>196</v>
      </c>
      <c r="Q8" s="7">
        <f>O8*P8</f>
        <v>144.04040000000001</v>
      </c>
      <c r="R8" s="3"/>
      <c r="S8" s="3"/>
      <c r="T8" s="3" t="s">
        <v>788</v>
      </c>
      <c r="U8" s="3">
        <v>0.73609999999999998</v>
      </c>
      <c r="V8" s="7">
        <v>96.97</v>
      </c>
      <c r="W8" s="7">
        <f>U8*V8</f>
        <v>71.379616999999996</v>
      </c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/>
      <c r="O9" s="3">
        <f>O7+O8</f>
        <v>0.92169999999999996</v>
      </c>
      <c r="P9" s="7"/>
      <c r="Q9" s="7">
        <f>Q7+Q8</f>
        <v>180.6532</v>
      </c>
      <c r="R9" s="3"/>
      <c r="S9" s="3"/>
      <c r="T9" s="3"/>
      <c r="U9" s="3">
        <f>U7+U8</f>
        <v>1.8683000000000001</v>
      </c>
      <c r="V9" s="7"/>
      <c r="W9" s="7">
        <f>W7+W8</f>
        <v>181.16905100000002</v>
      </c>
      <c r="X9" s="7"/>
      <c r="Y9" s="7">
        <f>Q9+W9</f>
        <v>361.82225100000005</v>
      </c>
      <c r="Z9" s="12">
        <v>400</v>
      </c>
      <c r="AA9" s="12">
        <v>200</v>
      </c>
      <c r="AB9" s="12">
        <v>200</v>
      </c>
      <c r="AC9" s="4"/>
    </row>
    <row r="10" spans="1:29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29"/>
      <c r="V10" s="19"/>
      <c r="W10" s="19"/>
      <c r="X10" s="19"/>
      <c r="Y10" s="19"/>
      <c r="Z10" s="33"/>
      <c r="AA10" s="33"/>
      <c r="AB10" s="33"/>
      <c r="AC10" s="4"/>
    </row>
    <row r="11" spans="1:29" x14ac:dyDescent="0.25">
      <c r="A11" s="3" t="s">
        <v>36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  <c r="AC11" s="4"/>
    </row>
    <row r="12" spans="1:29" x14ac:dyDescent="0.25">
      <c r="A12" s="3" t="s">
        <v>19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v>3000</v>
      </c>
      <c r="AC12" s="4"/>
    </row>
    <row r="13" spans="1:29" x14ac:dyDescent="0.25">
      <c r="A13" s="3" t="s">
        <v>20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3"/>
      <c r="V13" s="7"/>
      <c r="W13" s="7"/>
      <c r="X13" s="7"/>
      <c r="Y13" s="7"/>
      <c r="Z13" s="12"/>
      <c r="AA13" s="12"/>
      <c r="AB13" s="12">
        <v>1500</v>
      </c>
      <c r="AC13" s="4"/>
    </row>
    <row r="14" spans="1:29" x14ac:dyDescent="0.25">
      <c r="A14" s="3" t="s">
        <v>21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3"/>
      <c r="V14" s="7"/>
      <c r="W14" s="7"/>
      <c r="X14" s="7"/>
      <c r="Y14" s="7"/>
      <c r="Z14" s="12"/>
      <c r="AA14" s="12"/>
      <c r="AB14" s="12">
        <v>150</v>
      </c>
      <c r="AC14" s="4"/>
    </row>
    <row r="15" spans="1:29" x14ac:dyDescent="0.25">
      <c r="A15" s="3" t="s">
        <v>22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3"/>
      <c r="V15" s="7"/>
      <c r="W15" s="7"/>
      <c r="X15" s="7"/>
      <c r="Y15" s="7"/>
      <c r="Z15" s="12"/>
      <c r="AA15" s="12"/>
      <c r="AB15" s="12">
        <f>AB14*0.23156</f>
        <v>34.733999999999995</v>
      </c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3"/>
      <c r="V16" s="7"/>
      <c r="W16" s="7"/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3"/>
      <c r="V17" s="7"/>
      <c r="W17" s="7"/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3"/>
      <c r="V18" s="7"/>
      <c r="W18" s="7"/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3"/>
      <c r="V19" s="7"/>
      <c r="W19" s="7"/>
      <c r="X19" s="7"/>
      <c r="Y19" s="7"/>
      <c r="Z19" s="12"/>
      <c r="AA19" s="12"/>
      <c r="AB19" s="12"/>
      <c r="AC19" s="4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  <c r="AC20" s="4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3"/>
      <c r="V21" s="7"/>
      <c r="W21" s="7"/>
      <c r="X21" s="7"/>
      <c r="Y21" s="7"/>
      <c r="Z21" s="12"/>
      <c r="AA21" s="12"/>
      <c r="AB21" s="12"/>
      <c r="AC21" s="4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/>
      <c r="V22" s="7"/>
      <c r="W22" s="7"/>
      <c r="X22" s="7"/>
      <c r="Y22" s="7"/>
      <c r="Z22" s="12"/>
      <c r="AA22" s="12"/>
      <c r="AB22" s="12"/>
      <c r="AC22" s="4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3"/>
      <c r="V23" s="7"/>
      <c r="W23" s="7"/>
      <c r="X23" s="7"/>
      <c r="Y23" s="7"/>
      <c r="Z23" s="12"/>
      <c r="AA23" s="12"/>
      <c r="AB23" s="12"/>
      <c r="AC23" s="4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  <c r="AC24" s="4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  <c r="AC25" s="4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  <c r="AC26" s="4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  <c r="AC27" s="4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  <c r="AC28" s="4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  <c r="AC29" s="4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  <c r="AC30" s="4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  <c r="AC31" s="4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  <c r="AC32" s="4"/>
    </row>
    <row r="33" spans="1:29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  <c r="AC33" s="4"/>
    </row>
    <row r="34" spans="1:29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  <c r="AC34" s="4"/>
    </row>
    <row r="35" spans="1:29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  <c r="AC35" s="4"/>
    </row>
    <row r="36" spans="1:29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  <c r="AC36" s="4"/>
    </row>
    <row r="37" spans="1:29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  <c r="AC37" s="4"/>
    </row>
    <row r="38" spans="1:29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9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9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9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9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9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9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9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9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9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9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1"/>
      <c r="B133" s="1"/>
      <c r="C133" s="1"/>
      <c r="D133" s="1"/>
      <c r="E133" s="11"/>
      <c r="F133" s="11"/>
      <c r="G133" s="1"/>
      <c r="H133" s="1"/>
      <c r="I133" s="1"/>
      <c r="J133" s="5"/>
      <c r="K133" s="5"/>
      <c r="L133" s="3"/>
      <c r="M133" s="1"/>
      <c r="N133" s="1"/>
      <c r="O133" s="1"/>
      <c r="P133" s="5"/>
      <c r="Q133" s="5"/>
      <c r="R133" s="3"/>
      <c r="S133" s="1"/>
      <c r="T133" s="1"/>
      <c r="U133" s="1"/>
      <c r="V133" s="5"/>
      <c r="W133" s="5"/>
      <c r="X133" s="7"/>
      <c r="Y133" s="5"/>
      <c r="Z133" s="11"/>
      <c r="AA133" s="11"/>
      <c r="AB133" s="11"/>
    </row>
    <row r="134" spans="1:28" x14ac:dyDescent="0.25">
      <c r="A134" s="1"/>
      <c r="B134" s="1"/>
      <c r="C134" s="1"/>
      <c r="D134" s="1"/>
      <c r="E134" s="11"/>
      <c r="F134" s="11"/>
      <c r="G134" s="1"/>
      <c r="H134" s="1"/>
      <c r="I134" s="1"/>
      <c r="J134" s="5"/>
      <c r="K134" s="5"/>
      <c r="L134" s="3"/>
      <c r="M134" s="1"/>
      <c r="N134" s="1"/>
      <c r="O134" s="1"/>
      <c r="P134" s="5"/>
      <c r="Q134" s="5"/>
      <c r="R134" s="3"/>
      <c r="S134" s="1"/>
      <c r="T134" s="1"/>
      <c r="U134" s="1"/>
      <c r="V134" s="5"/>
      <c r="W134" s="5"/>
      <c r="X134" s="7"/>
      <c r="Y134" s="5"/>
      <c r="Z134" s="11"/>
      <c r="AA134" s="11"/>
      <c r="AB134" s="11"/>
    </row>
    <row r="135" spans="1:28" x14ac:dyDescent="0.25">
      <c r="A135" s="1"/>
      <c r="B135" s="1"/>
      <c r="C135" s="1"/>
      <c r="D135" s="1"/>
      <c r="E135" s="11"/>
      <c r="F135" s="11"/>
      <c r="G135" s="1"/>
      <c r="H135" s="1"/>
      <c r="I135" s="1"/>
      <c r="J135" s="5"/>
      <c r="K135" s="5"/>
      <c r="L135" s="3"/>
      <c r="M135" s="1"/>
      <c r="N135" s="1"/>
      <c r="O135" s="1"/>
      <c r="P135" s="5"/>
      <c r="Q135" s="5"/>
      <c r="R135" s="3"/>
      <c r="S135" s="1"/>
      <c r="T135" s="1"/>
      <c r="U135" s="1"/>
      <c r="V135" s="5"/>
      <c r="W135" s="5"/>
      <c r="X135" s="7"/>
      <c r="Y135" s="5"/>
      <c r="Z135" s="11"/>
      <c r="AA135" s="11"/>
      <c r="AB135" s="11"/>
    </row>
    <row r="136" spans="1:28" x14ac:dyDescent="0.25">
      <c r="A136" s="1"/>
      <c r="B136" s="1"/>
      <c r="C136" s="1"/>
      <c r="D136" s="1"/>
      <c r="E136" s="11"/>
      <c r="F136" s="11"/>
      <c r="G136" s="1"/>
      <c r="H136" s="1"/>
      <c r="I136" s="1"/>
      <c r="J136" s="5"/>
      <c r="K136" s="5"/>
      <c r="L136" s="3"/>
      <c r="M136" s="1"/>
      <c r="N136" s="1"/>
      <c r="O136" s="1"/>
      <c r="P136" s="5"/>
      <c r="Q136" s="5"/>
      <c r="R136" s="3"/>
      <c r="S136" s="1"/>
      <c r="T136" s="1"/>
      <c r="U136" s="1"/>
      <c r="V136" s="5"/>
      <c r="W136" s="5"/>
      <c r="X136" s="7"/>
      <c r="Y136" s="5"/>
      <c r="Z136" s="11"/>
      <c r="AA136" s="11"/>
      <c r="AB136" s="11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1674F-EC8C-4B12-8DCA-6EA22B0CDB80}">
  <dimension ref="A1:AC172"/>
  <sheetViews>
    <sheetView workbookViewId="0">
      <selection activeCell="F24" sqref="F24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182</v>
      </c>
      <c r="B1" s="1"/>
      <c r="C1" s="1"/>
      <c r="D1" s="56">
        <v>2022</v>
      </c>
      <c r="E1" s="57"/>
      <c r="F1" s="40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183</v>
      </c>
      <c r="B3" s="3" t="s">
        <v>184</v>
      </c>
      <c r="C3" s="3" t="s">
        <v>185</v>
      </c>
      <c r="D3" s="3">
        <v>146.06</v>
      </c>
      <c r="E3" s="12">
        <v>71500</v>
      </c>
      <c r="F3" s="12"/>
      <c r="G3" s="3">
        <v>61.5336</v>
      </c>
      <c r="H3" s="3" t="s">
        <v>93</v>
      </c>
      <c r="I3" s="3">
        <v>3.4613999999999998</v>
      </c>
      <c r="J3" s="7">
        <v>1201</v>
      </c>
      <c r="K3" s="7">
        <f>I3*J3</f>
        <v>4157.1413999999995</v>
      </c>
      <c r="L3" s="3"/>
      <c r="M3" s="3"/>
      <c r="N3" s="3"/>
      <c r="O3" s="3"/>
      <c r="P3" s="7"/>
      <c r="Q3" s="7"/>
      <c r="R3" s="3"/>
      <c r="S3" s="3">
        <v>84.526399999999995</v>
      </c>
      <c r="T3" s="3" t="s">
        <v>93</v>
      </c>
      <c r="U3" s="3">
        <v>1.0505</v>
      </c>
      <c r="V3" s="7">
        <v>96.97</v>
      </c>
      <c r="W3" s="7">
        <f>U3*V3</f>
        <v>101.866985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100</v>
      </c>
      <c r="I4" s="3">
        <v>1.3792</v>
      </c>
      <c r="J4" s="7">
        <v>1159</v>
      </c>
      <c r="K4" s="7">
        <f t="shared" ref="K4:K12" si="0">I4*J4</f>
        <v>1598.4928</v>
      </c>
      <c r="L4" s="3"/>
      <c r="M4" s="3"/>
      <c r="N4" s="3"/>
      <c r="O4" s="3"/>
      <c r="P4" s="7"/>
      <c r="Q4" s="7"/>
      <c r="R4" s="3"/>
      <c r="S4" s="3"/>
      <c r="T4" s="3" t="s">
        <v>95</v>
      </c>
      <c r="U4" s="14">
        <v>10.1754</v>
      </c>
      <c r="V4" s="7">
        <v>96.97</v>
      </c>
      <c r="W4" s="7">
        <f t="shared" ref="W4:W13" si="1">U4*V4</f>
        <v>986.70853799999998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101</v>
      </c>
      <c r="I5" s="3">
        <v>3.0832000000000002</v>
      </c>
      <c r="J5" s="7">
        <v>856</v>
      </c>
      <c r="K5" s="7">
        <f t="shared" si="0"/>
        <v>2639.2192</v>
      </c>
      <c r="L5" s="3"/>
      <c r="M5" s="3"/>
      <c r="N5" s="3"/>
      <c r="O5" s="3"/>
      <c r="P5" s="7"/>
      <c r="Q5" s="7"/>
      <c r="R5" s="3"/>
      <c r="S5" s="3"/>
      <c r="T5" s="3" t="s">
        <v>100</v>
      </c>
      <c r="U5" s="14">
        <v>0.38240000000000002</v>
      </c>
      <c r="V5" s="7">
        <v>96.97</v>
      </c>
      <c r="W5" s="7">
        <f t="shared" si="1"/>
        <v>37.081327999999999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157</v>
      </c>
      <c r="I6" s="3">
        <v>1.6988000000000001</v>
      </c>
      <c r="J6" s="7">
        <v>925</v>
      </c>
      <c r="K6" s="7">
        <f t="shared" si="0"/>
        <v>1571.39</v>
      </c>
      <c r="L6" s="3"/>
      <c r="M6" s="3"/>
      <c r="N6" s="3"/>
      <c r="O6" s="3"/>
      <c r="P6" s="7"/>
      <c r="Q6" s="7"/>
      <c r="R6" s="3"/>
      <c r="S6" s="3"/>
      <c r="T6" s="3" t="s">
        <v>157</v>
      </c>
      <c r="U6" s="14">
        <v>4.6153000000000004</v>
      </c>
      <c r="V6" s="7">
        <v>96.97</v>
      </c>
      <c r="W6" s="7">
        <f t="shared" si="1"/>
        <v>447.54564100000005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186</v>
      </c>
      <c r="I7" s="3">
        <v>2.9129</v>
      </c>
      <c r="J7" s="7">
        <v>1339</v>
      </c>
      <c r="K7" s="7">
        <f t="shared" si="0"/>
        <v>3900.3731000000002</v>
      </c>
      <c r="L7" s="3"/>
      <c r="M7" s="3"/>
      <c r="N7" s="3"/>
      <c r="O7" s="3"/>
      <c r="P7" s="7"/>
      <c r="Q7" s="7"/>
      <c r="R7" s="3"/>
      <c r="S7" s="3"/>
      <c r="T7" s="3" t="s">
        <v>186</v>
      </c>
      <c r="U7" s="3">
        <v>7.7519</v>
      </c>
      <c r="V7" s="7">
        <v>96.97</v>
      </c>
      <c r="W7" s="7">
        <f t="shared" si="1"/>
        <v>751.70174299999996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18</v>
      </c>
      <c r="I8" s="3">
        <v>31.2514</v>
      </c>
      <c r="J8" s="7">
        <v>1201</v>
      </c>
      <c r="K8" s="7">
        <f t="shared" si="0"/>
        <v>37532.931400000001</v>
      </c>
      <c r="L8" s="3"/>
      <c r="M8" s="3"/>
      <c r="N8" s="3"/>
      <c r="O8" s="3"/>
      <c r="P8" s="7"/>
      <c r="Q8" s="7"/>
      <c r="R8" s="3"/>
      <c r="S8" s="3"/>
      <c r="T8" s="3" t="s">
        <v>18</v>
      </c>
      <c r="U8" s="3">
        <v>30.554099999999998</v>
      </c>
      <c r="V8" s="7">
        <v>96.97</v>
      </c>
      <c r="W8" s="7">
        <f t="shared" si="1"/>
        <v>2962.8310769999998</v>
      </c>
      <c r="X8" s="7"/>
      <c r="Y8" s="7"/>
      <c r="Z8" s="12"/>
      <c r="AA8" s="12"/>
      <c r="AB8" s="12"/>
    </row>
    <row r="9" spans="1:29" s="4" customFormat="1" x14ac:dyDescent="0.25">
      <c r="A9" s="3"/>
      <c r="B9" s="3"/>
      <c r="C9" s="3"/>
      <c r="D9" s="3"/>
      <c r="E9" s="12"/>
      <c r="F9" s="12"/>
      <c r="G9" s="3"/>
      <c r="H9" s="3" t="s">
        <v>161</v>
      </c>
      <c r="I9" s="3">
        <v>9.4603000000000002</v>
      </c>
      <c r="J9" s="7">
        <v>1228</v>
      </c>
      <c r="K9" s="7">
        <f t="shared" si="0"/>
        <v>11617.2484</v>
      </c>
      <c r="L9" s="3"/>
      <c r="M9" s="3"/>
      <c r="N9" s="3"/>
      <c r="O9" s="3"/>
      <c r="P9" s="7"/>
      <c r="Q9" s="7"/>
      <c r="R9" s="3"/>
      <c r="S9" s="3"/>
      <c r="T9" s="3" t="s">
        <v>161</v>
      </c>
      <c r="U9" s="3">
        <v>4.7205000000000004</v>
      </c>
      <c r="V9" s="7">
        <v>96.97</v>
      </c>
      <c r="W9" s="7">
        <f t="shared" si="1"/>
        <v>457.74688500000002</v>
      </c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16</v>
      </c>
      <c r="I10" s="3">
        <v>3.4601000000000002</v>
      </c>
      <c r="J10" s="7">
        <v>1118</v>
      </c>
      <c r="K10" s="7">
        <f t="shared" si="0"/>
        <v>3868.3918000000003</v>
      </c>
      <c r="L10" s="3"/>
      <c r="M10" s="3"/>
      <c r="N10" s="3"/>
      <c r="O10" s="3"/>
      <c r="P10" s="7"/>
      <c r="Q10" s="7"/>
      <c r="R10" s="3"/>
      <c r="S10" s="3"/>
      <c r="T10" s="3" t="s">
        <v>187</v>
      </c>
      <c r="U10" s="3">
        <v>6.0518000000000001</v>
      </c>
      <c r="V10" s="7">
        <v>96.97</v>
      </c>
      <c r="W10" s="7">
        <f t="shared" si="1"/>
        <v>586.84304599999996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17</v>
      </c>
      <c r="I11" s="3">
        <v>2.8334999999999999</v>
      </c>
      <c r="J11" s="7">
        <v>842</v>
      </c>
      <c r="K11" s="7">
        <f t="shared" si="0"/>
        <v>2385.8069999999998</v>
      </c>
      <c r="L11" s="3"/>
      <c r="M11" s="3"/>
      <c r="N11" s="3"/>
      <c r="O11" s="3"/>
      <c r="P11" s="7"/>
      <c r="Q11" s="7"/>
      <c r="R11" s="3"/>
      <c r="S11" s="3"/>
      <c r="T11" s="3" t="s">
        <v>188</v>
      </c>
      <c r="U11" s="3">
        <v>3.8934000000000002</v>
      </c>
      <c r="V11" s="7">
        <v>96.97</v>
      </c>
      <c r="W11" s="7">
        <f t="shared" si="1"/>
        <v>377.54299800000001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63</v>
      </c>
      <c r="I12" s="3">
        <v>1.9927999999999999</v>
      </c>
      <c r="J12" s="7">
        <v>386</v>
      </c>
      <c r="K12" s="7">
        <f t="shared" si="0"/>
        <v>769.22079999999994</v>
      </c>
      <c r="L12" s="3"/>
      <c r="M12" s="3"/>
      <c r="N12" s="3"/>
      <c r="O12" s="3"/>
      <c r="P12" s="7"/>
      <c r="Q12" s="7"/>
      <c r="R12" s="3"/>
      <c r="S12" s="3"/>
      <c r="T12" s="3" t="s">
        <v>31</v>
      </c>
      <c r="U12" s="3">
        <v>3.0289999999999999</v>
      </c>
      <c r="V12" s="7">
        <v>96.97</v>
      </c>
      <c r="W12" s="7">
        <f t="shared" si="1"/>
        <v>293.72212999999999</v>
      </c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 t="s">
        <v>33</v>
      </c>
      <c r="U13" s="3">
        <v>12.302099999999999</v>
      </c>
      <c r="V13" s="7">
        <v>96.97</v>
      </c>
      <c r="W13" s="7">
        <f t="shared" si="1"/>
        <v>1192.9346369999998</v>
      </c>
      <c r="X13" s="7"/>
      <c r="Y13" s="7"/>
      <c r="Z13" s="12"/>
      <c r="AA13" s="12"/>
      <c r="AB13" s="12"/>
    </row>
    <row r="14" spans="1:29" x14ac:dyDescent="0.25">
      <c r="A14" s="3"/>
      <c r="B14" s="3"/>
      <c r="C14" s="3"/>
      <c r="D14" s="3"/>
      <c r="E14" s="12"/>
      <c r="F14" s="12"/>
      <c r="G14" s="3"/>
      <c r="H14" s="3"/>
      <c r="I14" s="3">
        <f>SUM(I3:I12)</f>
        <v>61.533600000000007</v>
      </c>
      <c r="J14" s="7"/>
      <c r="K14" s="7">
        <f>SUM(K3:K12)</f>
        <v>70040.215899999996</v>
      </c>
      <c r="L14" s="3"/>
      <c r="M14" s="3"/>
      <c r="N14" s="3"/>
      <c r="O14" s="3"/>
      <c r="P14" s="7"/>
      <c r="Q14" s="7"/>
      <c r="R14" s="3"/>
      <c r="S14" s="3"/>
      <c r="T14" s="3"/>
      <c r="U14" s="3">
        <f>SUM(U3:U13)</f>
        <v>84.526399999999995</v>
      </c>
      <c r="V14" s="7"/>
      <c r="W14" s="7">
        <f>SUM(W3:W13)</f>
        <v>8196.5250079999987</v>
      </c>
      <c r="X14" s="7"/>
      <c r="Y14" s="7">
        <f>K14+W14</f>
        <v>78236.740907999992</v>
      </c>
      <c r="Z14" s="12">
        <v>78200</v>
      </c>
      <c r="AA14" s="12">
        <v>71500</v>
      </c>
      <c r="AB14" s="12">
        <f>Z14-AA14</f>
        <v>6700</v>
      </c>
      <c r="AC14" s="4"/>
    </row>
    <row r="15" spans="1:29" x14ac:dyDescent="0.25">
      <c r="A15" s="29"/>
      <c r="B15" s="29"/>
      <c r="C15" s="29"/>
      <c r="D15" s="29"/>
      <c r="E15" s="33"/>
      <c r="F15" s="33"/>
      <c r="G15" s="29"/>
      <c r="H15" s="29"/>
      <c r="I15" s="29"/>
      <c r="J15" s="19"/>
      <c r="K15" s="19"/>
      <c r="L15" s="29"/>
      <c r="M15" s="29"/>
      <c r="N15" s="29"/>
      <c r="O15" s="29"/>
      <c r="P15" s="19"/>
      <c r="Q15" s="19"/>
      <c r="R15" s="29"/>
      <c r="S15" s="29"/>
      <c r="T15" s="29"/>
      <c r="U15" s="29"/>
      <c r="V15" s="19"/>
      <c r="W15" s="19"/>
      <c r="X15" s="19"/>
      <c r="Y15" s="19"/>
      <c r="Z15" s="33"/>
      <c r="AA15" s="33"/>
      <c r="AB15" s="33"/>
      <c r="AC15" s="4"/>
    </row>
    <row r="16" spans="1:29" x14ac:dyDescent="0.25">
      <c r="A16" s="3" t="s">
        <v>189</v>
      </c>
      <c r="B16" s="3" t="s">
        <v>190</v>
      </c>
      <c r="C16" s="3" t="s">
        <v>185</v>
      </c>
      <c r="D16" s="3">
        <v>155.25</v>
      </c>
      <c r="E16" s="12">
        <v>12800</v>
      </c>
      <c r="F16" s="12"/>
      <c r="G16" s="3">
        <v>9.7533999999999992</v>
      </c>
      <c r="H16" s="3" t="s">
        <v>186</v>
      </c>
      <c r="I16" s="3">
        <v>0.73380000000000001</v>
      </c>
      <c r="J16" s="7">
        <v>1339</v>
      </c>
      <c r="K16" s="7">
        <f>I16*J16</f>
        <v>982.55820000000006</v>
      </c>
      <c r="L16" s="3"/>
      <c r="M16" s="3">
        <v>5.9198000000000004</v>
      </c>
      <c r="N16" s="3" t="s">
        <v>45</v>
      </c>
      <c r="O16" s="3">
        <v>1.7408999999999999</v>
      </c>
      <c r="P16" s="7">
        <v>196</v>
      </c>
      <c r="Q16" s="7">
        <f>O16*P16</f>
        <v>341.21639999999996</v>
      </c>
      <c r="R16" s="3"/>
      <c r="S16" s="3">
        <v>139.57679999999999</v>
      </c>
      <c r="T16" s="3" t="s">
        <v>95</v>
      </c>
      <c r="U16" s="3">
        <v>2.0585</v>
      </c>
      <c r="V16" s="7">
        <v>96.97</v>
      </c>
      <c r="W16" s="7">
        <f>U16*V16</f>
        <v>199.61274499999999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18</v>
      </c>
      <c r="I17" s="3">
        <v>0.55679999999999996</v>
      </c>
      <c r="J17" s="7">
        <v>1201</v>
      </c>
      <c r="K17" s="7">
        <f t="shared" ref="K17:K21" si="2">I17*J17</f>
        <v>668.71679999999992</v>
      </c>
      <c r="L17" s="3"/>
      <c r="M17" s="3"/>
      <c r="N17" s="3" t="s">
        <v>33</v>
      </c>
      <c r="O17" s="3">
        <v>3.8936999999999999</v>
      </c>
      <c r="P17" s="7">
        <v>196</v>
      </c>
      <c r="Q17" s="7">
        <f t="shared" ref="Q17:Q19" si="3">O17*P17</f>
        <v>763.16520000000003</v>
      </c>
      <c r="R17" s="3"/>
      <c r="S17" s="3"/>
      <c r="T17" s="3" t="s">
        <v>186</v>
      </c>
      <c r="U17" s="3">
        <v>11.6518</v>
      </c>
      <c r="V17" s="7">
        <v>96.97</v>
      </c>
      <c r="W17" s="7">
        <f t="shared" ref="W17:W27" si="4">U17*V17</f>
        <v>1129.8750459999999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16</v>
      </c>
      <c r="I18" s="3">
        <v>0.54269999999999996</v>
      </c>
      <c r="J18" s="7">
        <v>1118</v>
      </c>
      <c r="K18" s="7">
        <f t="shared" si="2"/>
        <v>606.73859999999991</v>
      </c>
      <c r="L18" s="3"/>
      <c r="M18" s="3"/>
      <c r="N18" s="3" t="s">
        <v>49</v>
      </c>
      <c r="O18" s="3">
        <v>0.27500000000000002</v>
      </c>
      <c r="P18" s="7">
        <v>196</v>
      </c>
      <c r="Q18" s="7">
        <f t="shared" si="3"/>
        <v>53.900000000000006</v>
      </c>
      <c r="R18" s="3"/>
      <c r="S18" s="3"/>
      <c r="T18" s="3" t="s">
        <v>18</v>
      </c>
      <c r="U18" s="3">
        <v>39.602200000000003</v>
      </c>
      <c r="V18" s="7">
        <v>96.97</v>
      </c>
      <c r="W18" s="7">
        <f t="shared" si="4"/>
        <v>3840.2253340000002</v>
      </c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17</v>
      </c>
      <c r="I19" s="3">
        <v>1.0219</v>
      </c>
      <c r="J19" s="7">
        <v>842</v>
      </c>
      <c r="K19" s="7">
        <f t="shared" si="2"/>
        <v>860.43979999999999</v>
      </c>
      <c r="L19" s="3"/>
      <c r="M19" s="3"/>
      <c r="N19" s="3" t="s">
        <v>191</v>
      </c>
      <c r="O19" s="3">
        <v>1.0200000000000001E-2</v>
      </c>
      <c r="P19" s="7">
        <v>196</v>
      </c>
      <c r="Q19" s="7">
        <f t="shared" si="3"/>
        <v>1.9992000000000001</v>
      </c>
      <c r="R19" s="3"/>
      <c r="S19" s="3"/>
      <c r="T19" s="3" t="s">
        <v>161</v>
      </c>
      <c r="U19" s="3">
        <v>11.376300000000001</v>
      </c>
      <c r="V19" s="7">
        <v>96.97</v>
      </c>
      <c r="W19" s="7">
        <f t="shared" si="4"/>
        <v>1103.159811</v>
      </c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 t="s">
        <v>33</v>
      </c>
      <c r="I20" s="3">
        <v>4.1294000000000004</v>
      </c>
      <c r="J20" s="7">
        <v>994</v>
      </c>
      <c r="K20" s="7">
        <f t="shared" si="2"/>
        <v>4104.6236000000008</v>
      </c>
      <c r="L20" s="3"/>
      <c r="M20" s="3"/>
      <c r="N20" s="3"/>
      <c r="O20" s="3"/>
      <c r="P20" s="7"/>
      <c r="Q20" s="7"/>
      <c r="R20" s="3"/>
      <c r="S20" s="3"/>
      <c r="T20" s="3" t="s">
        <v>16</v>
      </c>
      <c r="U20" s="3">
        <v>1.8398000000000001</v>
      </c>
      <c r="V20" s="7">
        <v>96.97</v>
      </c>
      <c r="W20" s="7">
        <f t="shared" si="4"/>
        <v>178.405406</v>
      </c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 t="s">
        <v>191</v>
      </c>
      <c r="I21" s="3">
        <v>2.7688000000000001</v>
      </c>
      <c r="J21" s="7">
        <v>856</v>
      </c>
      <c r="K21" s="7">
        <f t="shared" si="2"/>
        <v>2370.0928000000004</v>
      </c>
      <c r="L21" s="3"/>
      <c r="M21" s="3"/>
      <c r="N21" s="3"/>
      <c r="O21" s="3"/>
      <c r="P21" s="7"/>
      <c r="Q21" s="7"/>
      <c r="R21" s="3"/>
      <c r="S21" s="3"/>
      <c r="T21" s="3" t="s">
        <v>17</v>
      </c>
      <c r="U21" s="3">
        <v>1.0508</v>
      </c>
      <c r="V21" s="7">
        <v>96.97</v>
      </c>
      <c r="W21" s="7">
        <f t="shared" si="4"/>
        <v>101.89607599999999</v>
      </c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 t="s">
        <v>187</v>
      </c>
      <c r="U22" s="3">
        <v>19.101199999999999</v>
      </c>
      <c r="V22" s="7">
        <v>96.97</v>
      </c>
      <c r="W22" s="7">
        <f t="shared" si="4"/>
        <v>1852.2433639999999</v>
      </c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 t="s">
        <v>45</v>
      </c>
      <c r="U23" s="3">
        <v>24.310400000000001</v>
      </c>
      <c r="V23" s="7">
        <v>96.97</v>
      </c>
      <c r="W23" s="7">
        <f t="shared" si="4"/>
        <v>2357.379488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 t="s">
        <v>31</v>
      </c>
      <c r="U24" s="3">
        <v>10.426500000000001</v>
      </c>
      <c r="V24" s="7">
        <v>96.97</v>
      </c>
      <c r="W24" s="7">
        <f t="shared" si="4"/>
        <v>1011.0577050000001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 t="s">
        <v>33</v>
      </c>
      <c r="U25" s="3">
        <v>6.1378000000000004</v>
      </c>
      <c r="V25" s="7">
        <v>96.97</v>
      </c>
      <c r="W25" s="7">
        <f t="shared" si="4"/>
        <v>595.18246599999998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 t="s">
        <v>49</v>
      </c>
      <c r="U26" s="3">
        <v>10.795</v>
      </c>
      <c r="V26" s="7">
        <v>96.97</v>
      </c>
      <c r="W26" s="7">
        <f t="shared" si="4"/>
        <v>1046.79115</v>
      </c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 t="s">
        <v>191</v>
      </c>
      <c r="U27" s="3">
        <v>1.2264999999999999</v>
      </c>
      <c r="V27" s="7">
        <v>96.97</v>
      </c>
      <c r="W27" s="7">
        <f t="shared" si="4"/>
        <v>118.93370499999999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>
        <f>SUM(I16:I21)</f>
        <v>9.753400000000001</v>
      </c>
      <c r="J28" s="7"/>
      <c r="K28" s="7">
        <f>SUM(K16:K21)</f>
        <v>9593.1698000000015</v>
      </c>
      <c r="L28" s="3"/>
      <c r="M28" s="3"/>
      <c r="N28" s="3"/>
      <c r="O28" s="3">
        <f>SUM(O16:O19)</f>
        <v>5.9198000000000004</v>
      </c>
      <c r="P28" s="7"/>
      <c r="Q28" s="7">
        <f>SUM(Q16:Q19)</f>
        <v>1160.2808</v>
      </c>
      <c r="R28" s="3"/>
      <c r="S28" s="3"/>
      <c r="T28" s="3"/>
      <c r="U28" s="3">
        <f>SUM(U16:U27)</f>
        <v>139.57679999999999</v>
      </c>
      <c r="V28" s="7"/>
      <c r="W28" s="7">
        <f>SUM(W16:W27)</f>
        <v>13534.762296000001</v>
      </c>
      <c r="X28" s="7"/>
      <c r="Y28" s="7">
        <f>K28+Q28+W28</f>
        <v>24288.212896000005</v>
      </c>
      <c r="Z28" s="12">
        <v>24300</v>
      </c>
      <c r="AA28" s="12">
        <v>12800</v>
      </c>
      <c r="AB28" s="12">
        <f>Z28-AA28</f>
        <v>11500</v>
      </c>
    </row>
    <row r="29" spans="1:29" x14ac:dyDescent="0.25">
      <c r="A29" s="29"/>
      <c r="B29" s="29"/>
      <c r="C29" s="29"/>
      <c r="D29" s="29"/>
      <c r="E29" s="33"/>
      <c r="F29" s="33"/>
      <c r="G29" s="29"/>
      <c r="H29" s="29"/>
      <c r="I29" s="29"/>
      <c r="J29" s="19"/>
      <c r="K29" s="19"/>
      <c r="L29" s="29"/>
      <c r="M29" s="29"/>
      <c r="N29" s="29"/>
      <c r="O29" s="29"/>
      <c r="P29" s="19"/>
      <c r="Q29" s="19"/>
      <c r="R29" s="29"/>
      <c r="S29" s="29"/>
      <c r="T29" s="29"/>
      <c r="U29" s="29"/>
      <c r="V29" s="19"/>
      <c r="W29" s="19"/>
      <c r="X29" s="19"/>
      <c r="Y29" s="19"/>
      <c r="Z29" s="33"/>
      <c r="AA29" s="33"/>
      <c r="AB29" s="41"/>
    </row>
    <row r="30" spans="1:29" x14ac:dyDescent="0.25">
      <c r="A30" s="3" t="s">
        <v>36</v>
      </c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 t="s">
        <v>19</v>
      </c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>
        <f>AB14+AB28</f>
        <v>18200</v>
      </c>
    </row>
    <row r="32" spans="1:29" x14ac:dyDescent="0.25">
      <c r="A32" s="3" t="s">
        <v>20</v>
      </c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>
        <v>9100</v>
      </c>
    </row>
    <row r="33" spans="1:28" x14ac:dyDescent="0.25">
      <c r="A33" s="3" t="s">
        <v>21</v>
      </c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>
        <v>910</v>
      </c>
    </row>
    <row r="34" spans="1:28" x14ac:dyDescent="0.25">
      <c r="A34" s="3" t="s">
        <v>22</v>
      </c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>
        <v>186</v>
      </c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59F6D-2BCC-4DB3-A18B-9812DA4E4F48}">
  <dimension ref="A1:AC172"/>
  <sheetViews>
    <sheetView workbookViewId="0">
      <selection activeCell="D26" sqref="D26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1220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1221</v>
      </c>
      <c r="B3" s="3" t="s">
        <v>1222</v>
      </c>
      <c r="C3" s="3" t="s">
        <v>883</v>
      </c>
      <c r="D3" s="3">
        <v>156.27000000000001</v>
      </c>
      <c r="E3" s="12">
        <v>109900</v>
      </c>
      <c r="F3" s="12"/>
      <c r="G3" s="3">
        <v>129.3441</v>
      </c>
      <c r="H3" s="3" t="s">
        <v>179</v>
      </c>
      <c r="I3" s="3">
        <v>8.1160999999999994</v>
      </c>
      <c r="J3" s="7">
        <v>483</v>
      </c>
      <c r="K3" s="7">
        <f>I3*J3</f>
        <v>3920.0762999999997</v>
      </c>
      <c r="L3" s="3"/>
      <c r="M3" s="3"/>
      <c r="N3" s="3"/>
      <c r="O3" s="3"/>
      <c r="P3" s="7"/>
      <c r="Q3" s="7"/>
      <c r="R3" s="3"/>
      <c r="S3" s="3">
        <v>26.925899999999999</v>
      </c>
      <c r="T3" s="3" t="s">
        <v>179</v>
      </c>
      <c r="U3" s="3">
        <v>0.21049999999999999</v>
      </c>
      <c r="V3" s="7">
        <v>96.97</v>
      </c>
      <c r="W3" s="7">
        <f>U3*V3</f>
        <v>20.412184999999997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161</v>
      </c>
      <c r="I4" s="3">
        <v>0.26250000000000001</v>
      </c>
      <c r="J4" s="7">
        <v>1228</v>
      </c>
      <c r="K4" s="7">
        <f t="shared" ref="K4:K11" si="0">I4*J4</f>
        <v>322.35000000000002</v>
      </c>
      <c r="L4" s="3"/>
      <c r="M4" s="3"/>
      <c r="N4" s="3"/>
      <c r="O4" s="3"/>
      <c r="P4" s="7"/>
      <c r="Q4" s="7"/>
      <c r="R4" s="3"/>
      <c r="S4" s="3"/>
      <c r="T4" s="3" t="s">
        <v>16</v>
      </c>
      <c r="U4" s="14">
        <v>0.13719999999999999</v>
      </c>
      <c r="V4" s="7">
        <v>96.97</v>
      </c>
      <c r="W4" s="7">
        <f t="shared" ref="W4:W10" si="1">U4*V4</f>
        <v>13.304283999999999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16</v>
      </c>
      <c r="I5" s="3">
        <v>1.5378000000000001</v>
      </c>
      <c r="J5" s="7">
        <v>1118</v>
      </c>
      <c r="K5" s="7">
        <f t="shared" si="0"/>
        <v>1719.2604000000001</v>
      </c>
      <c r="L5" s="3"/>
      <c r="M5" s="3"/>
      <c r="N5" s="3"/>
      <c r="O5" s="3"/>
      <c r="P5" s="7"/>
      <c r="Q5" s="7"/>
      <c r="R5" s="3"/>
      <c r="S5" s="3"/>
      <c r="T5" s="3" t="s">
        <v>17</v>
      </c>
      <c r="U5" s="14">
        <v>0.43709999999999999</v>
      </c>
      <c r="V5" s="7">
        <v>96.97</v>
      </c>
      <c r="W5" s="7">
        <f t="shared" si="1"/>
        <v>42.385587000000001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17</v>
      </c>
      <c r="I6" s="3">
        <v>10.5703</v>
      </c>
      <c r="J6" s="7">
        <v>842</v>
      </c>
      <c r="K6" s="7">
        <f t="shared" si="0"/>
        <v>8900.1926000000003</v>
      </c>
      <c r="L6" s="3"/>
      <c r="M6" s="3"/>
      <c r="N6" s="3"/>
      <c r="O6" s="3"/>
      <c r="P6" s="7"/>
      <c r="Q6" s="7"/>
      <c r="R6" s="3"/>
      <c r="S6" s="3"/>
      <c r="T6" s="3" t="s">
        <v>107</v>
      </c>
      <c r="U6" s="14">
        <v>0.32750000000000001</v>
      </c>
      <c r="V6" s="7">
        <v>96.97</v>
      </c>
      <c r="W6" s="7">
        <f t="shared" si="1"/>
        <v>31.757675000000003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107</v>
      </c>
      <c r="I7" s="3">
        <v>9.9730000000000008</v>
      </c>
      <c r="J7" s="7">
        <v>621</v>
      </c>
      <c r="K7" s="7">
        <f t="shared" si="0"/>
        <v>6193.2330000000002</v>
      </c>
      <c r="L7" s="3"/>
      <c r="M7" s="3"/>
      <c r="N7" s="3"/>
      <c r="O7" s="3"/>
      <c r="P7" s="7"/>
      <c r="Q7" s="7"/>
      <c r="R7" s="3"/>
      <c r="S7" s="3"/>
      <c r="T7" s="3" t="s">
        <v>115</v>
      </c>
      <c r="U7" s="3">
        <v>0.55020000000000002</v>
      </c>
      <c r="V7" s="7">
        <v>96.97</v>
      </c>
      <c r="W7" s="7">
        <f t="shared" si="1"/>
        <v>53.352893999999999</v>
      </c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 t="s">
        <v>115</v>
      </c>
      <c r="I8" s="3">
        <v>15.8032</v>
      </c>
      <c r="J8" s="7">
        <v>980</v>
      </c>
      <c r="K8" s="7">
        <f t="shared" si="0"/>
        <v>15487.136</v>
      </c>
      <c r="L8" s="3"/>
      <c r="M8" s="3"/>
      <c r="N8" s="3"/>
      <c r="O8" s="3"/>
      <c r="P8" s="7"/>
      <c r="Q8" s="7"/>
      <c r="R8" s="3"/>
      <c r="S8" s="3"/>
      <c r="T8" s="3" t="s">
        <v>45</v>
      </c>
      <c r="U8" s="3">
        <v>2.4691999999999998</v>
      </c>
      <c r="V8" s="7">
        <v>96.97</v>
      </c>
      <c r="W8" s="7">
        <f t="shared" si="1"/>
        <v>239.43832399999999</v>
      </c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 t="s">
        <v>45</v>
      </c>
      <c r="I9" s="3">
        <v>40.883000000000003</v>
      </c>
      <c r="J9" s="7">
        <v>524</v>
      </c>
      <c r="K9" s="7">
        <f t="shared" si="0"/>
        <v>21422.692000000003</v>
      </c>
      <c r="L9" s="3"/>
      <c r="M9" s="3"/>
      <c r="N9" s="3"/>
      <c r="O9" s="3"/>
      <c r="P9" s="7"/>
      <c r="Q9" s="7"/>
      <c r="R9" s="3"/>
      <c r="S9" s="3"/>
      <c r="T9" s="3" t="s">
        <v>63</v>
      </c>
      <c r="U9" s="3">
        <v>21.2408</v>
      </c>
      <c r="V9" s="7">
        <v>96.97</v>
      </c>
      <c r="W9" s="7">
        <f t="shared" si="1"/>
        <v>2059.7203760000002</v>
      </c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63</v>
      </c>
      <c r="I10" s="3">
        <v>1.8496999999999999</v>
      </c>
      <c r="J10" s="7">
        <v>386</v>
      </c>
      <c r="K10" s="7">
        <f t="shared" si="0"/>
        <v>713.98419999999999</v>
      </c>
      <c r="L10" s="3"/>
      <c r="M10" s="3"/>
      <c r="N10" s="3"/>
      <c r="O10" s="3"/>
      <c r="P10" s="7"/>
      <c r="Q10" s="7"/>
      <c r="R10" s="3"/>
      <c r="S10" s="3"/>
      <c r="T10" s="3" t="s">
        <v>34</v>
      </c>
      <c r="U10" s="3">
        <v>1.5533999999999999</v>
      </c>
      <c r="V10" s="7">
        <v>96.97</v>
      </c>
      <c r="W10" s="7">
        <f t="shared" si="1"/>
        <v>150.63319799999999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34</v>
      </c>
      <c r="I11" s="3">
        <v>40.348500000000001</v>
      </c>
      <c r="J11" s="7">
        <v>1201</v>
      </c>
      <c r="K11" s="7">
        <f t="shared" si="0"/>
        <v>48458.548500000004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/>
      <c r="I12" s="3">
        <f>SUM(I3:I11)</f>
        <v>129.34410000000003</v>
      </c>
      <c r="J12" s="7"/>
      <c r="K12" s="7">
        <f>SUM(K3:K11)</f>
        <v>107137.473</v>
      </c>
      <c r="L12" s="3"/>
      <c r="M12" s="3"/>
      <c r="N12" s="3"/>
      <c r="O12" s="3"/>
      <c r="P12" s="7"/>
      <c r="Q12" s="7"/>
      <c r="R12" s="3"/>
      <c r="S12" s="3"/>
      <c r="T12" s="3"/>
      <c r="U12" s="3">
        <f>SUM(U3:U10)</f>
        <v>26.925899999999999</v>
      </c>
      <c r="V12" s="7"/>
      <c r="W12" s="7">
        <f>SUM(W3:W10)</f>
        <v>2611.0045230000001</v>
      </c>
      <c r="X12" s="7"/>
      <c r="Y12" s="7">
        <f>K12+W12</f>
        <v>109748.47752299999</v>
      </c>
      <c r="Z12" s="12">
        <v>109700</v>
      </c>
      <c r="AA12" s="12">
        <v>109900</v>
      </c>
      <c r="AB12" s="12">
        <f>Z12-AA12</f>
        <v>-200</v>
      </c>
    </row>
    <row r="13" spans="1:29" x14ac:dyDescent="0.25">
      <c r="A13" s="29"/>
      <c r="B13" s="29"/>
      <c r="C13" s="29"/>
      <c r="D13" s="29"/>
      <c r="E13" s="33"/>
      <c r="F13" s="33"/>
      <c r="G13" s="29"/>
      <c r="H13" s="29"/>
      <c r="I13" s="29"/>
      <c r="J13" s="19"/>
      <c r="K13" s="19"/>
      <c r="L13" s="29"/>
      <c r="M13" s="29"/>
      <c r="N13" s="29"/>
      <c r="O13" s="29"/>
      <c r="P13" s="19"/>
      <c r="Q13" s="19"/>
      <c r="R13" s="29"/>
      <c r="S13" s="29"/>
      <c r="T13" s="29"/>
      <c r="U13" s="29"/>
      <c r="V13" s="19"/>
      <c r="W13" s="19"/>
      <c r="X13" s="19"/>
      <c r="Y13" s="19"/>
      <c r="Z13" s="33"/>
      <c r="AA13" s="33"/>
      <c r="AB13" s="33"/>
    </row>
    <row r="14" spans="1:29" x14ac:dyDescent="0.25">
      <c r="A14" s="3" t="s">
        <v>1223</v>
      </c>
      <c r="B14" s="3" t="s">
        <v>1224</v>
      </c>
      <c r="C14" s="3" t="s">
        <v>883</v>
      </c>
      <c r="D14" s="3">
        <v>160</v>
      </c>
      <c r="E14" s="12">
        <v>113700</v>
      </c>
      <c r="F14" s="12"/>
      <c r="G14" s="3">
        <v>107.21469999999999</v>
      </c>
      <c r="H14" s="3" t="s">
        <v>179</v>
      </c>
      <c r="I14" s="3">
        <v>15.644</v>
      </c>
      <c r="J14" s="7">
        <v>483</v>
      </c>
      <c r="K14" s="7">
        <f>I14*J14</f>
        <v>7556.0519999999997</v>
      </c>
      <c r="L14" s="3"/>
      <c r="M14" s="3"/>
      <c r="N14" s="3"/>
      <c r="O14" s="3"/>
      <c r="P14" s="7"/>
      <c r="Q14" s="7"/>
      <c r="R14" s="3"/>
      <c r="S14" s="3">
        <v>52.785299999999999</v>
      </c>
      <c r="T14" s="3" t="s">
        <v>179</v>
      </c>
      <c r="U14" s="3">
        <v>22.0395</v>
      </c>
      <c r="V14" s="7">
        <v>96.97</v>
      </c>
      <c r="W14" s="7">
        <f>U14*V14</f>
        <v>2137.1703149999998</v>
      </c>
      <c r="X14" s="7"/>
      <c r="Y14" s="7"/>
      <c r="Z14" s="12"/>
      <c r="AA14" s="12"/>
      <c r="AB14" s="12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18</v>
      </c>
      <c r="I15" s="3">
        <v>23.336400000000001</v>
      </c>
      <c r="J15" s="7">
        <v>1201</v>
      </c>
      <c r="K15" s="7">
        <f t="shared" ref="K15:K20" si="2">I15*J15</f>
        <v>28027.0164</v>
      </c>
      <c r="L15" s="3"/>
      <c r="M15" s="3"/>
      <c r="N15" s="3"/>
      <c r="O15" s="3"/>
      <c r="P15" s="7"/>
      <c r="Q15" s="7"/>
      <c r="R15" s="3"/>
      <c r="S15" s="3"/>
      <c r="T15" s="3" t="s">
        <v>18</v>
      </c>
      <c r="U15" s="3">
        <v>11.4796</v>
      </c>
      <c r="V15" s="7">
        <v>96.97</v>
      </c>
      <c r="W15" s="7">
        <f t="shared" ref="W15:W21" si="3">U15*V15</f>
        <v>1113.1768119999999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161</v>
      </c>
      <c r="I16" s="3">
        <v>8.3199000000000005</v>
      </c>
      <c r="J16" s="7">
        <v>1228</v>
      </c>
      <c r="K16" s="7">
        <f t="shared" si="2"/>
        <v>10216.8372</v>
      </c>
      <c r="L16" s="3"/>
      <c r="M16" s="3"/>
      <c r="N16" s="3"/>
      <c r="O16" s="3"/>
      <c r="P16" s="7"/>
      <c r="Q16" s="7"/>
      <c r="R16" s="3"/>
      <c r="S16" s="3"/>
      <c r="T16" s="3" t="s">
        <v>161</v>
      </c>
      <c r="U16" s="3">
        <v>10.208600000000001</v>
      </c>
      <c r="V16" s="7">
        <v>96.97</v>
      </c>
      <c r="W16" s="7">
        <f t="shared" si="3"/>
        <v>989.92794200000003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 t="s">
        <v>16</v>
      </c>
      <c r="I17" s="3">
        <v>15.8781</v>
      </c>
      <c r="J17" s="7">
        <v>1118</v>
      </c>
      <c r="K17" s="7">
        <f t="shared" si="2"/>
        <v>17751.715799999998</v>
      </c>
      <c r="L17" s="3"/>
      <c r="M17" s="3"/>
      <c r="N17" s="3"/>
      <c r="O17" s="3"/>
      <c r="P17" s="7"/>
      <c r="Q17" s="7"/>
      <c r="R17" s="3"/>
      <c r="S17" s="3"/>
      <c r="T17" s="3" t="s">
        <v>16</v>
      </c>
      <c r="U17" s="3">
        <v>0.74539999999999995</v>
      </c>
      <c r="V17" s="7">
        <v>96.97</v>
      </c>
      <c r="W17" s="7">
        <f t="shared" si="3"/>
        <v>72.281437999999994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 t="s">
        <v>17</v>
      </c>
      <c r="I18" s="3">
        <v>0.2117</v>
      </c>
      <c r="J18" s="7">
        <v>842</v>
      </c>
      <c r="K18" s="7">
        <f t="shared" si="2"/>
        <v>178.25139999999999</v>
      </c>
      <c r="L18" s="3"/>
      <c r="M18" s="3"/>
      <c r="N18" s="3"/>
      <c r="O18" s="3"/>
      <c r="P18" s="7"/>
      <c r="Q18" s="7"/>
      <c r="R18" s="3"/>
      <c r="S18" s="3"/>
      <c r="T18" s="3" t="s">
        <v>17</v>
      </c>
      <c r="U18" s="3">
        <v>1.04E-2</v>
      </c>
      <c r="V18" s="7">
        <v>96.97</v>
      </c>
      <c r="W18" s="7">
        <f t="shared" si="3"/>
        <v>1.0084880000000001</v>
      </c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 t="s">
        <v>45</v>
      </c>
      <c r="I19" s="3">
        <v>5.0965999999999996</v>
      </c>
      <c r="J19" s="7">
        <v>524</v>
      </c>
      <c r="K19" s="7">
        <f t="shared" si="2"/>
        <v>2670.6183999999998</v>
      </c>
      <c r="L19" s="3"/>
      <c r="M19" s="3"/>
      <c r="N19" s="3"/>
      <c r="O19" s="3"/>
      <c r="P19" s="7"/>
      <c r="Q19" s="7"/>
      <c r="R19" s="3"/>
      <c r="S19" s="3"/>
      <c r="T19" s="3" t="s">
        <v>107</v>
      </c>
      <c r="U19" s="3">
        <v>1.1035999999999999</v>
      </c>
      <c r="V19" s="7">
        <v>96.97</v>
      </c>
      <c r="W19" s="7">
        <f t="shared" si="3"/>
        <v>107.01609199999999</v>
      </c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 t="s">
        <v>34</v>
      </c>
      <c r="I20" s="3">
        <v>38.728000000000002</v>
      </c>
      <c r="J20" s="7">
        <v>1201</v>
      </c>
      <c r="K20" s="7">
        <f t="shared" si="2"/>
        <v>46512.328000000001</v>
      </c>
      <c r="L20" s="3"/>
      <c r="M20" s="3"/>
      <c r="N20" s="3"/>
      <c r="O20" s="3"/>
      <c r="P20" s="7"/>
      <c r="Q20" s="7"/>
      <c r="R20" s="3"/>
      <c r="S20" s="3"/>
      <c r="T20" s="3" t="s">
        <v>45</v>
      </c>
      <c r="U20" s="3">
        <v>0.21410000000000001</v>
      </c>
      <c r="V20" s="7">
        <v>96.97</v>
      </c>
      <c r="W20" s="7">
        <f t="shared" si="3"/>
        <v>20.761277</v>
      </c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 t="s">
        <v>34</v>
      </c>
      <c r="U21" s="3">
        <v>6.9840999999999998</v>
      </c>
      <c r="V21" s="7">
        <v>96.97</v>
      </c>
      <c r="W21" s="7">
        <f t="shared" si="3"/>
        <v>677.24817699999994</v>
      </c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>
        <f>SUM(I14:I20)</f>
        <v>107.21470000000002</v>
      </c>
      <c r="J22" s="7"/>
      <c r="K22" s="7">
        <f>SUM(K14:K20)</f>
        <v>112912.8192</v>
      </c>
      <c r="L22" s="3"/>
      <c r="M22" s="3"/>
      <c r="N22" s="3"/>
      <c r="O22" s="3"/>
      <c r="P22" s="7"/>
      <c r="Q22" s="7"/>
      <c r="R22" s="3"/>
      <c r="S22" s="3"/>
      <c r="T22" s="3"/>
      <c r="U22" s="3">
        <f>SUM(U14:U21)</f>
        <v>52.785299999999992</v>
      </c>
      <c r="V22" s="7"/>
      <c r="W22" s="7">
        <f>SUM(W14:W21)</f>
        <v>5118.5905409999996</v>
      </c>
      <c r="X22" s="7"/>
      <c r="Y22" s="7">
        <f>K22+W22</f>
        <v>118031.409741</v>
      </c>
      <c r="Z22" s="12">
        <v>118000</v>
      </c>
      <c r="AA22" s="12">
        <v>113700</v>
      </c>
      <c r="AB22" s="12">
        <f>Z22-AA22</f>
        <v>4300</v>
      </c>
    </row>
    <row r="23" spans="1:29" x14ac:dyDescent="0.25">
      <c r="A23" s="29"/>
      <c r="B23" s="29"/>
      <c r="C23" s="29"/>
      <c r="D23" s="29"/>
      <c r="E23" s="33"/>
      <c r="F23" s="33"/>
      <c r="G23" s="29"/>
      <c r="H23" s="29"/>
      <c r="I23" s="29"/>
      <c r="J23" s="19"/>
      <c r="K23" s="19"/>
      <c r="L23" s="29"/>
      <c r="M23" s="29"/>
      <c r="N23" s="29"/>
      <c r="O23" s="29"/>
      <c r="P23" s="19"/>
      <c r="Q23" s="19"/>
      <c r="R23" s="29"/>
      <c r="S23" s="29"/>
      <c r="T23" s="29"/>
      <c r="U23" s="29"/>
      <c r="V23" s="19"/>
      <c r="W23" s="19"/>
      <c r="X23" s="19"/>
      <c r="Y23" s="19"/>
      <c r="Z23" s="33"/>
      <c r="AA23" s="33"/>
      <c r="AB23" s="33"/>
    </row>
    <row r="24" spans="1:29" x14ac:dyDescent="0.25">
      <c r="A24" s="3" t="s">
        <v>1225</v>
      </c>
      <c r="B24" s="3" t="s">
        <v>1226</v>
      </c>
      <c r="C24" s="3" t="s">
        <v>883</v>
      </c>
      <c r="D24" s="3">
        <v>160</v>
      </c>
      <c r="E24" s="12">
        <v>131500</v>
      </c>
      <c r="F24" s="12"/>
      <c r="G24" s="3">
        <v>136.50380000000001</v>
      </c>
      <c r="H24" s="3" t="s">
        <v>18</v>
      </c>
      <c r="I24" s="3">
        <v>1.1296999999999999</v>
      </c>
      <c r="J24" s="7">
        <v>1201</v>
      </c>
      <c r="K24" s="7">
        <f>J24*I24</f>
        <v>1356.7696999999998</v>
      </c>
      <c r="L24" s="3"/>
      <c r="M24" s="3">
        <v>0.60189999999999999</v>
      </c>
      <c r="N24" s="3" t="s">
        <v>17</v>
      </c>
      <c r="O24" s="3">
        <v>5.5300000000000002E-2</v>
      </c>
      <c r="P24" s="7">
        <v>196</v>
      </c>
      <c r="Q24" s="7">
        <f>O24*P24</f>
        <v>10.838800000000001</v>
      </c>
      <c r="R24" s="3"/>
      <c r="S24" s="3">
        <v>22.894300000000001</v>
      </c>
      <c r="T24" s="3" t="s">
        <v>18</v>
      </c>
      <c r="U24" s="3">
        <v>0.96930000000000005</v>
      </c>
      <c r="V24" s="7">
        <v>96.97</v>
      </c>
      <c r="W24" s="7">
        <f>U24*V24</f>
        <v>93.993020999999999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 t="s">
        <v>161</v>
      </c>
      <c r="I25" s="3">
        <v>16.443999999999999</v>
      </c>
      <c r="J25" s="7">
        <v>1228</v>
      </c>
      <c r="K25" s="7">
        <f t="shared" ref="K25:K30" si="4">J25*I25</f>
        <v>20193.232</v>
      </c>
      <c r="L25" s="3"/>
      <c r="M25" s="3"/>
      <c r="N25" s="3" t="s">
        <v>107</v>
      </c>
      <c r="O25" s="3">
        <v>0.2389</v>
      </c>
      <c r="P25" s="7">
        <v>196</v>
      </c>
      <c r="Q25" s="7">
        <f t="shared" ref="Q25:Q26" si="5">O25*P25</f>
        <v>46.824399999999997</v>
      </c>
      <c r="R25" s="3"/>
      <c r="S25" s="3"/>
      <c r="T25" s="3" t="s">
        <v>161</v>
      </c>
      <c r="U25" s="3">
        <v>4.7942</v>
      </c>
      <c r="V25" s="7">
        <v>96.97</v>
      </c>
      <c r="W25" s="7">
        <f t="shared" ref="W25:W30" si="6">U25*V25</f>
        <v>464.893574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 t="s">
        <v>17</v>
      </c>
      <c r="I26" s="3">
        <v>4.8563000000000001</v>
      </c>
      <c r="J26" s="7">
        <v>842</v>
      </c>
      <c r="K26" s="7">
        <f t="shared" si="4"/>
        <v>4089.0046000000002</v>
      </c>
      <c r="L26" s="3"/>
      <c r="M26" s="3"/>
      <c r="N26" s="3" t="s">
        <v>45</v>
      </c>
      <c r="O26" s="3">
        <v>0.30769999999999997</v>
      </c>
      <c r="P26" s="7">
        <v>196</v>
      </c>
      <c r="Q26" s="7">
        <f t="shared" si="5"/>
        <v>60.309199999999997</v>
      </c>
      <c r="R26" s="3"/>
      <c r="S26" s="3"/>
      <c r="T26" s="3" t="s">
        <v>17</v>
      </c>
      <c r="U26" s="3">
        <v>2.9003999999999999</v>
      </c>
      <c r="V26" s="7">
        <v>96.97</v>
      </c>
      <c r="W26" s="7">
        <f t="shared" si="6"/>
        <v>281.25178799999998</v>
      </c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 t="s">
        <v>107</v>
      </c>
      <c r="I27" s="3">
        <v>14.9452</v>
      </c>
      <c r="J27" s="7">
        <v>621</v>
      </c>
      <c r="K27" s="7">
        <f t="shared" si="4"/>
        <v>9280.9691999999995</v>
      </c>
      <c r="L27" s="3"/>
      <c r="M27" s="3"/>
      <c r="N27" s="3"/>
      <c r="O27" s="3"/>
      <c r="P27" s="7"/>
      <c r="Q27" s="7"/>
      <c r="R27" s="3"/>
      <c r="S27" s="3"/>
      <c r="T27" s="3" t="s">
        <v>107</v>
      </c>
      <c r="U27" s="3">
        <v>1.9378</v>
      </c>
      <c r="V27" s="7">
        <v>96.97</v>
      </c>
      <c r="W27" s="7">
        <f t="shared" si="6"/>
        <v>187.908466</v>
      </c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 t="s">
        <v>115</v>
      </c>
      <c r="I28" s="3">
        <v>56.2239</v>
      </c>
      <c r="J28" s="7">
        <v>980</v>
      </c>
      <c r="K28" s="7">
        <f t="shared" si="4"/>
        <v>55099.421999999999</v>
      </c>
      <c r="L28" s="3"/>
      <c r="M28" s="3"/>
      <c r="N28" s="3"/>
      <c r="O28" s="3"/>
      <c r="P28" s="7"/>
      <c r="Q28" s="7"/>
      <c r="R28" s="3"/>
      <c r="S28" s="3"/>
      <c r="T28" s="3" t="s">
        <v>115</v>
      </c>
      <c r="U28" s="3">
        <v>3.5512999999999999</v>
      </c>
      <c r="V28" s="7">
        <v>96.97</v>
      </c>
      <c r="W28" s="7">
        <f t="shared" si="6"/>
        <v>344.36956099999998</v>
      </c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 t="s">
        <v>45</v>
      </c>
      <c r="I29" s="3">
        <v>17.4697</v>
      </c>
      <c r="J29" s="7">
        <v>524</v>
      </c>
      <c r="K29" s="7">
        <f t="shared" si="4"/>
        <v>9154.1227999999992</v>
      </c>
      <c r="L29" s="3"/>
      <c r="M29" s="3"/>
      <c r="N29" s="3"/>
      <c r="O29" s="3"/>
      <c r="P29" s="7"/>
      <c r="Q29" s="7"/>
      <c r="R29" s="3"/>
      <c r="S29" s="3"/>
      <c r="T29" s="3" t="s">
        <v>45</v>
      </c>
      <c r="U29" s="3">
        <v>7.6993</v>
      </c>
      <c r="V29" s="7">
        <v>96.97</v>
      </c>
      <c r="W29" s="7">
        <f t="shared" si="6"/>
        <v>746.60112100000003</v>
      </c>
      <c r="X29" s="7"/>
      <c r="Y29" s="7"/>
      <c r="Z29" s="12"/>
      <c r="AA29" s="12"/>
      <c r="AB29" s="12"/>
    </row>
    <row r="30" spans="1:29" x14ac:dyDescent="0.25">
      <c r="A30" s="3"/>
      <c r="B30" s="3"/>
      <c r="C30" s="3"/>
      <c r="D30" s="3"/>
      <c r="E30" s="12"/>
      <c r="F30" s="12"/>
      <c r="G30" s="3"/>
      <c r="H30" s="3" t="s">
        <v>34</v>
      </c>
      <c r="I30" s="3">
        <v>25.434999999999999</v>
      </c>
      <c r="J30" s="7">
        <v>1201</v>
      </c>
      <c r="K30" s="7">
        <f t="shared" si="4"/>
        <v>30547.434999999998</v>
      </c>
      <c r="L30" s="3"/>
      <c r="M30" s="3"/>
      <c r="N30" s="3"/>
      <c r="O30" s="3"/>
      <c r="P30" s="7"/>
      <c r="Q30" s="7"/>
      <c r="R30" s="3"/>
      <c r="S30" s="3"/>
      <c r="T30" s="3" t="s">
        <v>34</v>
      </c>
      <c r="U30" s="3">
        <v>1.042</v>
      </c>
      <c r="V30" s="7">
        <v>96.97</v>
      </c>
      <c r="W30" s="7">
        <f t="shared" si="6"/>
        <v>101.04274000000001</v>
      </c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>
        <f>SUM(I24:I30)</f>
        <v>136.50379999999998</v>
      </c>
      <c r="J31" s="7"/>
      <c r="K31" s="7">
        <f>SUM(K24:K30)</f>
        <v>129720.95529999999</v>
      </c>
      <c r="L31" s="3"/>
      <c r="M31" s="3"/>
      <c r="N31" s="3"/>
      <c r="O31" s="3">
        <f>SUM(O24:O26)</f>
        <v>0.60189999999999999</v>
      </c>
      <c r="P31" s="7"/>
      <c r="Q31" s="7">
        <f>SUM(Q24:Q26)</f>
        <v>117.97239999999999</v>
      </c>
      <c r="R31" s="3"/>
      <c r="S31" s="3"/>
      <c r="T31" s="3"/>
      <c r="U31" s="3">
        <f>SUM(U24:U30)</f>
        <v>22.894300000000001</v>
      </c>
      <c r="V31" s="7"/>
      <c r="W31" s="7">
        <f>SUM(W24:W30)</f>
        <v>2220.0602709999998</v>
      </c>
      <c r="X31" s="7"/>
      <c r="Y31" s="7">
        <f>K31+Q31+W31</f>
        <v>132058.987971</v>
      </c>
      <c r="Z31" s="12">
        <v>132100</v>
      </c>
      <c r="AA31" s="12">
        <v>131500</v>
      </c>
      <c r="AB31" s="12">
        <f>Z31-AA31</f>
        <v>600</v>
      </c>
    </row>
    <row r="32" spans="1:29" x14ac:dyDescent="0.25">
      <c r="A32" s="29"/>
      <c r="B32" s="29"/>
      <c r="C32" s="29"/>
      <c r="D32" s="29"/>
      <c r="E32" s="33"/>
      <c r="F32" s="33"/>
      <c r="G32" s="29"/>
      <c r="H32" s="29"/>
      <c r="I32" s="29"/>
      <c r="J32" s="19"/>
      <c r="K32" s="19"/>
      <c r="L32" s="29"/>
      <c r="M32" s="29"/>
      <c r="N32" s="29"/>
      <c r="O32" s="29"/>
      <c r="P32" s="19"/>
      <c r="Q32" s="19"/>
      <c r="R32" s="29"/>
      <c r="S32" s="29"/>
      <c r="T32" s="29"/>
      <c r="U32" s="29"/>
      <c r="V32" s="19"/>
      <c r="W32" s="19"/>
      <c r="X32" s="19"/>
      <c r="Y32" s="19"/>
      <c r="Z32" s="33"/>
      <c r="AA32" s="33"/>
      <c r="AB32" s="33"/>
    </row>
    <row r="33" spans="1:28" x14ac:dyDescent="0.25">
      <c r="A33" s="3" t="s">
        <v>1227</v>
      </c>
      <c r="B33" s="3" t="s">
        <v>843</v>
      </c>
      <c r="C33" s="3" t="s">
        <v>489</v>
      </c>
      <c r="D33" s="3">
        <v>147.5</v>
      </c>
      <c r="E33" s="12">
        <v>164300</v>
      </c>
      <c r="F33" s="12"/>
      <c r="G33" s="3">
        <v>144.267</v>
      </c>
      <c r="H33" s="3" t="s">
        <v>18</v>
      </c>
      <c r="I33" s="3">
        <v>90.466399999999993</v>
      </c>
      <c r="J33" s="7">
        <v>1201</v>
      </c>
      <c r="K33" s="7">
        <f>I33*J33</f>
        <v>108650.1464</v>
      </c>
      <c r="L33" s="3"/>
      <c r="M33" s="3"/>
      <c r="N33" s="3"/>
      <c r="O33" s="3"/>
      <c r="P33" s="7"/>
      <c r="Q33" s="7"/>
      <c r="R33" s="3"/>
      <c r="S33" s="3">
        <v>3.2330000000000001</v>
      </c>
      <c r="T33" s="3" t="s">
        <v>18</v>
      </c>
      <c r="U33" s="3">
        <v>1.4312</v>
      </c>
      <c r="V33" s="7">
        <v>96.97</v>
      </c>
      <c r="W33" s="7">
        <f>U33*V33</f>
        <v>138.78346400000001</v>
      </c>
      <c r="X33" s="7"/>
      <c r="Y33" s="7"/>
      <c r="Z33" s="12"/>
      <c r="AA33" s="12"/>
      <c r="AB33" s="12"/>
    </row>
    <row r="34" spans="1:28" x14ac:dyDescent="0.25">
      <c r="A34" s="3"/>
      <c r="B34" s="3" t="s">
        <v>598</v>
      </c>
      <c r="C34" s="3"/>
      <c r="D34" s="3"/>
      <c r="E34" s="12"/>
      <c r="F34" s="12"/>
      <c r="G34" s="3"/>
      <c r="H34" s="3" t="s">
        <v>16</v>
      </c>
      <c r="I34" s="3">
        <v>53.800600000000003</v>
      </c>
      <c r="J34" s="7">
        <v>1118</v>
      </c>
      <c r="K34" s="7">
        <f>I34*J34</f>
        <v>60149.070800000001</v>
      </c>
      <c r="L34" s="3"/>
      <c r="M34" s="3"/>
      <c r="N34" s="3"/>
      <c r="O34" s="3"/>
      <c r="P34" s="7"/>
      <c r="Q34" s="7"/>
      <c r="R34" s="3"/>
      <c r="S34" s="3"/>
      <c r="T34" s="3" t="s">
        <v>16</v>
      </c>
      <c r="U34" s="3">
        <v>1.8018000000000001</v>
      </c>
      <c r="V34" s="7">
        <v>96.97</v>
      </c>
      <c r="W34" s="7">
        <f>U34*V34</f>
        <v>174.72054600000001</v>
      </c>
      <c r="X34" s="7"/>
      <c r="Y34" s="7"/>
      <c r="Z34" s="12"/>
      <c r="AA34" s="12"/>
      <c r="AB34" s="12"/>
    </row>
    <row r="35" spans="1:28" x14ac:dyDescent="0.25">
      <c r="A35" s="3"/>
      <c r="B35" s="3" t="s">
        <v>1228</v>
      </c>
      <c r="C35" s="3"/>
      <c r="D35" s="3"/>
      <c r="E35" s="12"/>
      <c r="F35" s="12"/>
      <c r="G35" s="3"/>
      <c r="H35" s="3"/>
      <c r="I35" s="3">
        <f>I33+I34</f>
        <v>144.267</v>
      </c>
      <c r="J35" s="7"/>
      <c r="K35" s="7">
        <f>K33+K34</f>
        <v>168799.21720000001</v>
      </c>
      <c r="L35" s="3"/>
      <c r="M35" s="3"/>
      <c r="N35" s="3"/>
      <c r="O35" s="3"/>
      <c r="P35" s="7"/>
      <c r="Q35" s="7"/>
      <c r="R35" s="3"/>
      <c r="S35" s="3"/>
      <c r="T35" s="3"/>
      <c r="U35" s="3">
        <f>U33+U34</f>
        <v>3.2330000000000001</v>
      </c>
      <c r="V35" s="7"/>
      <c r="W35" s="7">
        <f>W33+W34</f>
        <v>313.50400999999999</v>
      </c>
      <c r="X35" s="7"/>
      <c r="Y35" s="7">
        <f>K35+W35</f>
        <v>169112.72121000002</v>
      </c>
      <c r="Z35" s="12">
        <v>169100</v>
      </c>
      <c r="AA35" s="12">
        <v>164300</v>
      </c>
      <c r="AB35" s="12">
        <f>Z35-AA35</f>
        <v>4800</v>
      </c>
    </row>
    <row r="36" spans="1:28" x14ac:dyDescent="0.25">
      <c r="A36" s="29"/>
      <c r="B36" s="29"/>
      <c r="C36" s="29"/>
      <c r="D36" s="29"/>
      <c r="E36" s="33"/>
      <c r="F36" s="33"/>
      <c r="G36" s="29"/>
      <c r="H36" s="29"/>
      <c r="I36" s="29"/>
      <c r="J36" s="19"/>
      <c r="K36" s="19"/>
      <c r="L36" s="29"/>
      <c r="M36" s="29"/>
      <c r="N36" s="29"/>
      <c r="O36" s="29"/>
      <c r="P36" s="19"/>
      <c r="Q36" s="19"/>
      <c r="R36" s="29"/>
      <c r="S36" s="29"/>
      <c r="T36" s="29"/>
      <c r="U36" s="29"/>
      <c r="V36" s="19"/>
      <c r="W36" s="19"/>
      <c r="X36" s="19"/>
      <c r="Y36" s="19"/>
      <c r="Z36" s="33"/>
      <c r="AA36" s="33"/>
      <c r="AB36" s="33"/>
    </row>
    <row r="37" spans="1:28" x14ac:dyDescent="0.25">
      <c r="A37" s="3" t="s">
        <v>1229</v>
      </c>
      <c r="B37" s="3" t="s">
        <v>1230</v>
      </c>
      <c r="C37" s="3" t="s">
        <v>489</v>
      </c>
      <c r="D37" s="3">
        <v>160</v>
      </c>
      <c r="E37" s="12">
        <v>161200</v>
      </c>
      <c r="F37" s="12"/>
      <c r="G37" s="3">
        <v>149.3914</v>
      </c>
      <c r="H37" s="3" t="s">
        <v>157</v>
      </c>
      <c r="I37" s="3">
        <v>1.3071999999999999</v>
      </c>
      <c r="J37" s="7">
        <v>925</v>
      </c>
      <c r="K37" s="7">
        <f>I37*J37</f>
        <v>1209.1599999999999</v>
      </c>
      <c r="L37" s="3"/>
      <c r="M37" s="3"/>
      <c r="N37" s="3"/>
      <c r="O37" s="3"/>
      <c r="P37" s="7"/>
      <c r="Q37" s="7"/>
      <c r="R37" s="3"/>
      <c r="S37" s="3">
        <v>10.608599999999999</v>
      </c>
      <c r="T37" s="3" t="s">
        <v>157</v>
      </c>
      <c r="U37" s="3">
        <v>5.3201999999999998</v>
      </c>
      <c r="V37" s="7">
        <v>96.97</v>
      </c>
      <c r="W37" s="7">
        <f>U37*V37</f>
        <v>515.89979399999993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18</v>
      </c>
      <c r="I38" s="3">
        <v>63.363300000000002</v>
      </c>
      <c r="J38" s="7">
        <v>1201</v>
      </c>
      <c r="K38" s="7">
        <f t="shared" ref="K38:K40" si="7">I38*J38</f>
        <v>76099.323300000004</v>
      </c>
      <c r="L38" s="3"/>
      <c r="M38" s="3"/>
      <c r="N38" s="3"/>
      <c r="O38" s="3"/>
      <c r="P38" s="7"/>
      <c r="Q38" s="7"/>
      <c r="R38" s="3"/>
      <c r="S38" s="3"/>
      <c r="T38" s="3" t="s">
        <v>18</v>
      </c>
      <c r="U38" s="3">
        <v>4.4051999999999998</v>
      </c>
      <c r="V38" s="7">
        <v>96.97</v>
      </c>
      <c r="W38" s="7">
        <f t="shared" ref="W38:W40" si="8">U38*V38</f>
        <v>427.17224399999998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16</v>
      </c>
      <c r="I39" s="3">
        <v>30.279599999999999</v>
      </c>
      <c r="J39" s="7">
        <v>1118</v>
      </c>
      <c r="K39" s="7">
        <f t="shared" si="7"/>
        <v>33852.592799999999</v>
      </c>
      <c r="L39" s="3"/>
      <c r="M39" s="3"/>
      <c r="N39" s="3"/>
      <c r="O39" s="3"/>
      <c r="P39" s="7"/>
      <c r="Q39" s="7"/>
      <c r="R39" s="3"/>
      <c r="S39" s="3"/>
      <c r="T39" s="3" t="s">
        <v>16</v>
      </c>
      <c r="U39" s="3">
        <v>0.35820000000000002</v>
      </c>
      <c r="V39" s="7">
        <v>96.97</v>
      </c>
      <c r="W39" s="7">
        <f t="shared" si="8"/>
        <v>34.734653999999999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 t="s">
        <v>115</v>
      </c>
      <c r="I40" s="3">
        <v>54.441299999999998</v>
      </c>
      <c r="J40" s="7">
        <v>980</v>
      </c>
      <c r="K40" s="7">
        <f t="shared" si="7"/>
        <v>53352.473999999995</v>
      </c>
      <c r="L40" s="3"/>
      <c r="M40" s="3"/>
      <c r="N40" s="3"/>
      <c r="O40" s="3"/>
      <c r="P40" s="7"/>
      <c r="Q40" s="7"/>
      <c r="R40" s="3"/>
      <c r="S40" s="3"/>
      <c r="T40" s="3" t="s">
        <v>115</v>
      </c>
      <c r="U40" s="3">
        <v>0.52500000000000002</v>
      </c>
      <c r="V40" s="7">
        <v>96.97</v>
      </c>
      <c r="W40" s="7">
        <f t="shared" si="8"/>
        <v>50.90925</v>
      </c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>
        <f>SUM(I37:I40)</f>
        <v>149.3914</v>
      </c>
      <c r="J41" s="7"/>
      <c r="K41" s="7">
        <f>SUM(K37:K40)</f>
        <v>164513.55009999999</v>
      </c>
      <c r="L41" s="3"/>
      <c r="M41" s="3"/>
      <c r="N41" s="3"/>
      <c r="O41" s="3"/>
      <c r="P41" s="7"/>
      <c r="Q41" s="7"/>
      <c r="R41" s="3"/>
      <c r="S41" s="3"/>
      <c r="T41" s="3"/>
      <c r="U41" s="3">
        <f>SUM(U37:U40)</f>
        <v>10.608600000000001</v>
      </c>
      <c r="V41" s="7"/>
      <c r="W41" s="7">
        <f>SUM(W37:W40)</f>
        <v>1028.7159419999998</v>
      </c>
      <c r="X41" s="7"/>
      <c r="Y41" s="7">
        <f>K41+W41</f>
        <v>165542.266042</v>
      </c>
      <c r="Z41" s="12">
        <v>165500</v>
      </c>
      <c r="AA41" s="12">
        <v>161200</v>
      </c>
      <c r="AB41" s="12">
        <f>Z41-AA41</f>
        <v>4300</v>
      </c>
    </row>
    <row r="42" spans="1:28" x14ac:dyDescent="0.25">
      <c r="A42" s="29"/>
      <c r="B42" s="29"/>
      <c r="C42" s="29"/>
      <c r="D42" s="29"/>
      <c r="E42" s="33"/>
      <c r="F42" s="33"/>
      <c r="G42" s="29"/>
      <c r="H42" s="29"/>
      <c r="I42" s="29"/>
      <c r="J42" s="19"/>
      <c r="K42" s="19"/>
      <c r="L42" s="29"/>
      <c r="M42" s="29"/>
      <c r="N42" s="29"/>
      <c r="O42" s="29"/>
      <c r="P42" s="19"/>
      <c r="Q42" s="19"/>
      <c r="R42" s="29"/>
      <c r="S42" s="29"/>
      <c r="T42" s="29"/>
      <c r="U42" s="29"/>
      <c r="V42" s="19"/>
      <c r="W42" s="19"/>
      <c r="X42" s="19"/>
      <c r="Y42" s="19"/>
      <c r="Z42" s="33"/>
      <c r="AA42" s="33"/>
      <c r="AB42" s="33"/>
    </row>
    <row r="43" spans="1:28" x14ac:dyDescent="0.25">
      <c r="A43" s="3" t="s">
        <v>87</v>
      </c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 t="s">
        <v>19</v>
      </c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>
        <f>SUM(AB12:AB41)</f>
        <v>13800</v>
      </c>
    </row>
    <row r="45" spans="1:28" x14ac:dyDescent="0.25">
      <c r="A45" s="3" t="s">
        <v>20</v>
      </c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>
        <f>AB44/2</f>
        <v>6900</v>
      </c>
    </row>
    <row r="46" spans="1:28" x14ac:dyDescent="0.25">
      <c r="A46" s="3" t="s">
        <v>21</v>
      </c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>
        <v>690</v>
      </c>
    </row>
    <row r="47" spans="1:28" x14ac:dyDescent="0.25">
      <c r="A47" s="3" t="s">
        <v>22</v>
      </c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>
        <v>159</v>
      </c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AE7A8-7DAB-44A5-B083-6FE1F5EA61B2}">
  <dimension ref="A1:AC183"/>
  <sheetViews>
    <sheetView workbookViewId="0">
      <selection activeCell="C28" sqref="C28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1231</v>
      </c>
      <c r="B1" s="1"/>
      <c r="C1" s="1"/>
      <c r="D1" s="56">
        <v>2022</v>
      </c>
      <c r="E1" s="57"/>
      <c r="F1" s="52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1151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1232</v>
      </c>
      <c r="B3" s="3" t="s">
        <v>120</v>
      </c>
      <c r="C3" s="3" t="s">
        <v>489</v>
      </c>
      <c r="D3" s="3">
        <v>141.55000000000001</v>
      </c>
      <c r="E3" s="12">
        <v>137500</v>
      </c>
      <c r="F3" s="12"/>
      <c r="G3" s="3">
        <v>141.55000000000001</v>
      </c>
      <c r="H3" s="3" t="s">
        <v>18</v>
      </c>
      <c r="I3" s="3">
        <v>18.2849</v>
      </c>
      <c r="J3" s="7">
        <v>1201</v>
      </c>
      <c r="K3" s="7">
        <f>I3*J3</f>
        <v>21960.1649</v>
      </c>
      <c r="L3" s="3"/>
      <c r="M3" s="3"/>
      <c r="N3" s="3"/>
      <c r="O3" s="3"/>
      <c r="P3" s="7"/>
      <c r="Q3" s="7"/>
      <c r="R3" s="3"/>
      <c r="S3" s="3"/>
      <c r="T3" s="3"/>
      <c r="U3" s="3"/>
      <c r="V3" s="7"/>
      <c r="W3" s="7"/>
      <c r="X3" s="7"/>
      <c r="Y3" s="7"/>
      <c r="Z3" s="12"/>
      <c r="AA3" s="12"/>
      <c r="AB3" s="12"/>
    </row>
    <row r="4" spans="1:28" x14ac:dyDescent="0.25">
      <c r="A4" s="3"/>
      <c r="B4" s="3" t="s">
        <v>1233</v>
      </c>
      <c r="C4" s="3"/>
      <c r="D4" s="3"/>
      <c r="E4" s="12"/>
      <c r="F4" s="12"/>
      <c r="G4" s="3"/>
      <c r="H4" s="3" t="s">
        <v>106</v>
      </c>
      <c r="I4" s="3">
        <v>49.449300000000001</v>
      </c>
      <c r="J4" s="7">
        <v>704</v>
      </c>
      <c r="K4" s="7">
        <f t="shared" ref="K4:K8" si="0">I4*J4</f>
        <v>34812.307200000003</v>
      </c>
      <c r="L4" s="3"/>
      <c r="M4" s="3"/>
      <c r="N4" s="3"/>
      <c r="O4" s="3"/>
      <c r="P4" s="7"/>
      <c r="Q4" s="7"/>
      <c r="R4" s="3"/>
      <c r="S4" s="3"/>
      <c r="T4" s="3"/>
      <c r="U4" s="14"/>
      <c r="V4" s="7"/>
      <c r="W4" s="7"/>
      <c r="X4" s="7"/>
      <c r="Y4" s="7"/>
      <c r="Z4" s="12"/>
      <c r="AA4" s="12"/>
      <c r="AB4" s="12"/>
    </row>
    <row r="5" spans="1:28" x14ac:dyDescent="0.25">
      <c r="A5" s="3"/>
      <c r="B5" s="3" t="s">
        <v>1234</v>
      </c>
      <c r="C5" s="3"/>
      <c r="D5" s="3"/>
      <c r="E5" s="12"/>
      <c r="F5" s="12"/>
      <c r="G5" s="3"/>
      <c r="H5" s="3" t="s">
        <v>160</v>
      </c>
      <c r="I5" s="3">
        <v>3.1076999999999999</v>
      </c>
      <c r="J5" s="7">
        <v>1104</v>
      </c>
      <c r="K5" s="7">
        <f t="shared" si="0"/>
        <v>3430.9007999999999</v>
      </c>
      <c r="L5" s="3"/>
      <c r="M5" s="3"/>
      <c r="N5" s="3"/>
      <c r="O5" s="3"/>
      <c r="P5" s="7"/>
      <c r="Q5" s="7"/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176</v>
      </c>
      <c r="I6" s="3">
        <v>9.4204000000000008</v>
      </c>
      <c r="J6" s="7">
        <v>883</v>
      </c>
      <c r="K6" s="7">
        <f t="shared" si="0"/>
        <v>8318.2132000000001</v>
      </c>
      <c r="L6" s="3"/>
      <c r="M6" s="3"/>
      <c r="N6" s="3"/>
      <c r="O6" s="3"/>
      <c r="P6" s="7"/>
      <c r="Q6" s="7"/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161</v>
      </c>
      <c r="I7" s="3">
        <v>54.980699999999999</v>
      </c>
      <c r="J7" s="7">
        <v>1228</v>
      </c>
      <c r="K7" s="7">
        <f t="shared" si="0"/>
        <v>67516.299599999998</v>
      </c>
      <c r="L7" s="3"/>
      <c r="M7" s="3"/>
      <c r="N7" s="3"/>
      <c r="O7" s="3"/>
      <c r="P7" s="7"/>
      <c r="Q7" s="7"/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32</v>
      </c>
      <c r="I8" s="3">
        <v>6.2069999999999999</v>
      </c>
      <c r="J8" s="7">
        <v>1077</v>
      </c>
      <c r="K8" s="7">
        <f t="shared" si="0"/>
        <v>6684.9389999999994</v>
      </c>
      <c r="L8" s="3"/>
      <c r="M8" s="3"/>
      <c r="N8" s="3"/>
      <c r="O8" s="3"/>
      <c r="P8" s="7"/>
      <c r="Q8" s="7"/>
      <c r="R8" s="3"/>
      <c r="S8" s="3"/>
      <c r="T8" s="3"/>
      <c r="U8" s="3"/>
      <c r="V8" s="7"/>
      <c r="W8" s="7"/>
      <c r="X8" s="7"/>
      <c r="Y8" s="13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/>
      <c r="I9" s="3">
        <f>SUM(I3:I8)</f>
        <v>141.44999999999999</v>
      </c>
      <c r="J9" s="7"/>
      <c r="K9" s="7">
        <f>SUM(K3:K8)</f>
        <v>142722.8247</v>
      </c>
      <c r="L9" s="3"/>
      <c r="M9" s="3"/>
      <c r="N9" s="3"/>
      <c r="O9" s="3"/>
      <c r="P9" s="7"/>
      <c r="Q9" s="7"/>
      <c r="R9" s="3"/>
      <c r="S9" s="3"/>
      <c r="T9" s="3"/>
      <c r="U9" s="3"/>
      <c r="V9" s="7"/>
      <c r="W9" s="7"/>
      <c r="X9" s="7"/>
      <c r="Y9" s="7">
        <v>142722.82</v>
      </c>
      <c r="Z9" s="12">
        <v>142700</v>
      </c>
      <c r="AA9" s="12">
        <v>137500</v>
      </c>
      <c r="AB9" s="12">
        <f>Z9-AA9</f>
        <v>5200</v>
      </c>
    </row>
    <row r="10" spans="1:28" s="4" customFormat="1" x14ac:dyDescent="0.25">
      <c r="A10" s="29"/>
      <c r="B10" s="29"/>
      <c r="C10" s="29"/>
      <c r="D10" s="29"/>
      <c r="E10" s="33"/>
      <c r="F10" s="33"/>
      <c r="G10" s="29"/>
      <c r="H10" s="29"/>
      <c r="I10" s="29"/>
      <c r="J10" s="19"/>
      <c r="K10" s="19"/>
      <c r="L10" s="29"/>
      <c r="M10" s="29"/>
      <c r="N10" s="29"/>
      <c r="O10" s="29"/>
      <c r="P10" s="19"/>
      <c r="Q10" s="19"/>
      <c r="R10" s="29"/>
      <c r="S10" s="29"/>
      <c r="T10" s="29"/>
      <c r="U10" s="34"/>
      <c r="V10" s="19"/>
      <c r="W10" s="19"/>
      <c r="X10" s="19"/>
      <c r="Y10" s="19"/>
      <c r="Z10" s="33"/>
      <c r="AA10" s="33"/>
      <c r="AB10" s="33"/>
    </row>
    <row r="11" spans="1:28" x14ac:dyDescent="0.25">
      <c r="A11" s="3" t="s">
        <v>36</v>
      </c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8" x14ac:dyDescent="0.25">
      <c r="A12" s="3" t="s">
        <v>19</v>
      </c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/>
      <c r="O12" s="3"/>
      <c r="P12" s="7"/>
      <c r="Q12" s="7"/>
      <c r="R12" s="3"/>
      <c r="S12" s="3"/>
      <c r="T12" s="3"/>
      <c r="U12" s="3"/>
      <c r="V12" s="7"/>
      <c r="W12" s="7"/>
      <c r="X12" s="7"/>
      <c r="Y12" s="7"/>
      <c r="Z12" s="12"/>
      <c r="AA12" s="12"/>
      <c r="AB12" s="12">
        <v>5200</v>
      </c>
    </row>
    <row r="13" spans="1:28" x14ac:dyDescent="0.25">
      <c r="A13" s="3" t="s">
        <v>20</v>
      </c>
      <c r="B13" s="3"/>
      <c r="C13" s="3"/>
      <c r="D13" s="3"/>
      <c r="E13" s="12"/>
      <c r="F13" s="12"/>
      <c r="G13" s="3"/>
      <c r="H13" s="3"/>
      <c r="I13" s="3"/>
      <c r="J13" s="7"/>
      <c r="K13" s="7"/>
      <c r="L13" s="3"/>
      <c r="M13" s="3"/>
      <c r="N13" s="3"/>
      <c r="O13" s="3"/>
      <c r="P13" s="7"/>
      <c r="Q13" s="7"/>
      <c r="R13" s="3"/>
      <c r="S13" s="3"/>
      <c r="T13" s="3"/>
      <c r="U13" s="14"/>
      <c r="V13" s="7"/>
      <c r="W13" s="7"/>
      <c r="X13" s="7"/>
      <c r="Y13" s="7"/>
      <c r="Z13" s="12"/>
      <c r="AA13" s="12"/>
      <c r="AB13" s="12">
        <f>AB12/2</f>
        <v>2600</v>
      </c>
    </row>
    <row r="14" spans="1:28" x14ac:dyDescent="0.25">
      <c r="A14" s="3" t="s">
        <v>21</v>
      </c>
      <c r="B14" s="3"/>
      <c r="C14" s="3"/>
      <c r="D14" s="3"/>
      <c r="E14" s="12"/>
      <c r="F14" s="12"/>
      <c r="G14" s="3"/>
      <c r="H14" s="3"/>
      <c r="I14" s="3"/>
      <c r="J14" s="7"/>
      <c r="K14" s="7"/>
      <c r="L14" s="3"/>
      <c r="M14" s="3"/>
      <c r="N14" s="3"/>
      <c r="O14" s="3"/>
      <c r="P14" s="7"/>
      <c r="Q14" s="7"/>
      <c r="R14" s="3"/>
      <c r="S14" s="3"/>
      <c r="T14" s="3"/>
      <c r="U14" s="14"/>
      <c r="V14" s="7"/>
      <c r="W14" s="7"/>
      <c r="X14" s="7"/>
      <c r="Y14" s="7"/>
      <c r="Z14" s="12"/>
      <c r="AA14" s="12"/>
      <c r="AB14" s="12">
        <f>AB13*0.1</f>
        <v>260</v>
      </c>
    </row>
    <row r="15" spans="1:28" x14ac:dyDescent="0.25">
      <c r="A15" s="3" t="s">
        <v>22</v>
      </c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/>
      <c r="U15" s="14"/>
      <c r="V15" s="7"/>
      <c r="W15" s="7"/>
      <c r="X15" s="7"/>
      <c r="Y15" s="7"/>
      <c r="Z15" s="12"/>
      <c r="AA15" s="12"/>
      <c r="AB15" s="12">
        <f>AB14*0.23178</f>
        <v>60.262800000000006</v>
      </c>
    </row>
    <row r="16" spans="1:28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/>
      <c r="O16" s="3"/>
      <c r="P16" s="7"/>
      <c r="Q16" s="7"/>
      <c r="R16" s="3"/>
      <c r="S16" s="3"/>
      <c r="T16" s="3"/>
      <c r="U16" s="14"/>
      <c r="V16" s="7"/>
      <c r="W16" s="7"/>
      <c r="X16" s="7"/>
      <c r="Y16" s="7"/>
      <c r="Z16" s="12"/>
      <c r="AA16" s="12"/>
      <c r="AB16" s="12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/>
      <c r="O17" s="3"/>
      <c r="P17" s="7"/>
      <c r="Q17" s="7"/>
      <c r="R17" s="3"/>
      <c r="S17" s="3"/>
      <c r="T17" s="3"/>
      <c r="U17" s="14"/>
      <c r="V17" s="7"/>
      <c r="W17" s="7"/>
      <c r="X17" s="7"/>
      <c r="Y17" s="7"/>
      <c r="Z17" s="12"/>
      <c r="AA17" s="12"/>
      <c r="AB17" s="12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14"/>
      <c r="V18" s="7"/>
      <c r="W18" s="7"/>
      <c r="X18" s="7"/>
      <c r="Y18" s="7"/>
      <c r="Z18" s="12"/>
      <c r="AA18" s="12"/>
      <c r="AB18" s="12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14"/>
      <c r="V19" s="7"/>
      <c r="W19" s="7"/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14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14"/>
      <c r="V21" s="7"/>
      <c r="W21" s="7"/>
      <c r="X21" s="7"/>
      <c r="Y21" s="7"/>
      <c r="Z21" s="12"/>
      <c r="AA21" s="12"/>
      <c r="AB21" s="12"/>
    </row>
    <row r="22" spans="1:29" x14ac:dyDescent="0.25">
      <c r="A22" s="3"/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14"/>
      <c r="V22" s="7"/>
      <c r="W22" s="7"/>
      <c r="X22" s="7"/>
      <c r="Y22" s="7"/>
      <c r="Z22" s="12"/>
      <c r="AA22" s="12"/>
      <c r="AB22" s="12"/>
    </row>
    <row r="23" spans="1:29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14"/>
      <c r="V23" s="7"/>
      <c r="W23" s="7"/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14"/>
      <c r="V24" s="7"/>
      <c r="W24" s="7"/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14"/>
      <c r="V25" s="7"/>
      <c r="W25" s="7"/>
      <c r="X25" s="7"/>
      <c r="Y25" s="7"/>
      <c r="Z25" s="12"/>
      <c r="AA25" s="12"/>
      <c r="AB25" s="12"/>
      <c r="AC25" s="4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  <c r="AC26" s="4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14"/>
      <c r="V27" s="7"/>
      <c r="W27" s="7"/>
      <c r="X27" s="7"/>
      <c r="Y27" s="7"/>
      <c r="Z27" s="12"/>
      <c r="AA27" s="12"/>
      <c r="AB27" s="12"/>
      <c r="AC27" s="4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  <c r="AC28" s="4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  <c r="AC29" s="4"/>
    </row>
    <row r="30" spans="1:29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9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14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14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14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3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3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3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3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3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3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3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3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3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3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3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3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3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3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3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3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3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3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3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3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3"/>
      <c r="V180" s="7"/>
      <c r="W180" s="7"/>
      <c r="X180" s="7"/>
      <c r="Y180" s="7"/>
      <c r="Z180" s="12"/>
      <c r="AA180" s="12"/>
      <c r="AB180" s="12"/>
    </row>
    <row r="181" spans="1:28" x14ac:dyDescent="0.25">
      <c r="A181" s="1"/>
      <c r="B181" s="1"/>
      <c r="C181" s="1"/>
      <c r="D181" s="1"/>
      <c r="E181" s="11"/>
      <c r="F181" s="11"/>
      <c r="G181" s="1"/>
      <c r="H181" s="1"/>
      <c r="I181" s="1"/>
      <c r="J181" s="5"/>
      <c r="K181" s="5"/>
      <c r="L181" s="3"/>
      <c r="M181" s="1"/>
      <c r="N181" s="1"/>
      <c r="O181" s="1"/>
      <c r="P181" s="5"/>
      <c r="Q181" s="5"/>
      <c r="R181" s="3"/>
      <c r="S181" s="1"/>
      <c r="T181" s="1"/>
      <c r="U181" s="1"/>
      <c r="V181" s="5"/>
      <c r="W181" s="5"/>
      <c r="X181" s="7"/>
      <c r="Y181" s="5"/>
      <c r="Z181" s="11"/>
      <c r="AA181" s="11"/>
      <c r="AB181" s="11"/>
    </row>
    <row r="182" spans="1:28" x14ac:dyDescent="0.25">
      <c r="A182" s="1"/>
      <c r="B182" s="1"/>
      <c r="C182" s="1"/>
      <c r="D182" s="1"/>
      <c r="E182" s="11"/>
      <c r="F182" s="11"/>
      <c r="G182" s="1"/>
      <c r="H182" s="1"/>
      <c r="I182" s="1"/>
      <c r="J182" s="5"/>
      <c r="K182" s="5"/>
      <c r="L182" s="3"/>
      <c r="M182" s="1"/>
      <c r="N182" s="1"/>
      <c r="O182" s="1"/>
      <c r="P182" s="5"/>
      <c r="Q182" s="5"/>
      <c r="R182" s="3"/>
      <c r="S182" s="1"/>
      <c r="T182" s="1"/>
      <c r="U182" s="1"/>
      <c r="V182" s="5"/>
      <c r="W182" s="5"/>
      <c r="X182" s="7"/>
      <c r="Y182" s="5"/>
      <c r="Z182" s="11"/>
      <c r="AA182" s="11"/>
      <c r="AB182" s="11"/>
    </row>
    <row r="183" spans="1:28" x14ac:dyDescent="0.25">
      <c r="A183" s="1"/>
      <c r="B183" s="1"/>
      <c r="C183" s="1"/>
      <c r="D183" s="1"/>
      <c r="E183" s="11"/>
      <c r="F183" s="11"/>
      <c r="G183" s="1"/>
      <c r="H183" s="1"/>
      <c r="I183" s="1"/>
      <c r="J183" s="5"/>
      <c r="K183" s="5"/>
      <c r="L183" s="3"/>
      <c r="M183" s="1"/>
      <c r="N183" s="1"/>
      <c r="O183" s="1"/>
      <c r="P183" s="5"/>
      <c r="Q183" s="5"/>
      <c r="R183" s="3"/>
      <c r="S183" s="1"/>
      <c r="T183" s="1"/>
      <c r="U183" s="1"/>
      <c r="V183" s="5"/>
      <c r="W183" s="5"/>
      <c r="X183" s="7"/>
      <c r="Y183" s="5"/>
      <c r="Z183" s="11"/>
      <c r="AA183" s="11"/>
      <c r="AB183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296E5-022F-4818-8A00-26174D400E8B}">
  <dimension ref="A1:AD168"/>
  <sheetViews>
    <sheetView workbookViewId="0">
      <selection activeCell="D26" sqref="D26"/>
    </sheetView>
  </sheetViews>
  <sheetFormatPr defaultRowHeight="15" x14ac:dyDescent="0.25"/>
  <cols>
    <col min="1" max="1" width="20.28515625" customWidth="1"/>
    <col min="2" max="2" width="19" customWidth="1"/>
    <col min="3" max="3" width="13.85546875" customWidth="1"/>
    <col min="5" max="5" width="10.140625" style="9" bestFit="1" customWidth="1"/>
    <col min="6" max="6" width="3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bestFit="1" customWidth="1"/>
    <col min="22" max="22" width="10.7109375" style="8" customWidth="1"/>
    <col min="23" max="23" width="10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30" x14ac:dyDescent="0.25">
      <c r="A1" s="1" t="s">
        <v>1235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30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30" x14ac:dyDescent="0.25">
      <c r="A3" s="3" t="s">
        <v>1236</v>
      </c>
      <c r="B3" s="3" t="s">
        <v>155</v>
      </c>
      <c r="C3" s="3" t="s">
        <v>15</v>
      </c>
      <c r="D3" s="3">
        <v>147.81</v>
      </c>
      <c r="E3" s="12">
        <v>91300</v>
      </c>
      <c r="F3" s="12"/>
      <c r="G3" s="3">
        <v>100.0232</v>
      </c>
      <c r="H3" s="3" t="s">
        <v>106</v>
      </c>
      <c r="I3" s="3">
        <v>12.4901</v>
      </c>
      <c r="J3" s="7">
        <v>704</v>
      </c>
      <c r="K3" s="7">
        <f>I3*J3</f>
        <v>8793.0303999999996</v>
      </c>
      <c r="L3" s="3"/>
      <c r="M3" s="3"/>
      <c r="N3" s="3"/>
      <c r="O3" s="3"/>
      <c r="P3" s="7"/>
      <c r="Q3" s="7"/>
      <c r="R3" s="3"/>
      <c r="S3" s="3">
        <v>47.786799999999999</v>
      </c>
      <c r="T3" s="3" t="s">
        <v>18</v>
      </c>
      <c r="U3" s="3">
        <v>4.0757000000000003</v>
      </c>
      <c r="V3" s="7">
        <v>96.97</v>
      </c>
      <c r="W3" s="7">
        <f>U3*V3</f>
        <v>395.22062900000003</v>
      </c>
      <c r="X3" s="7"/>
      <c r="Y3" s="7"/>
      <c r="Z3" s="12"/>
      <c r="AA3" s="12"/>
      <c r="AB3" s="12"/>
      <c r="AC3" s="4"/>
      <c r="AD3" s="4"/>
    </row>
    <row r="4" spans="1:30" x14ac:dyDescent="0.25">
      <c r="A4" s="3"/>
      <c r="B4" s="3" t="s">
        <v>1216</v>
      </c>
      <c r="C4" s="3"/>
      <c r="D4" s="3"/>
      <c r="E4" s="12"/>
      <c r="F4" s="12"/>
      <c r="G4" s="3"/>
      <c r="H4" s="3" t="s">
        <v>161</v>
      </c>
      <c r="I4" s="3">
        <v>0.17849999999999999</v>
      </c>
      <c r="J4" s="7">
        <v>1228</v>
      </c>
      <c r="K4" s="7">
        <f t="shared" ref="K4:K8" si="0">I4*J4</f>
        <v>219.19799999999998</v>
      </c>
      <c r="L4" s="3"/>
      <c r="M4" s="3"/>
      <c r="N4" s="3"/>
      <c r="O4" s="3"/>
      <c r="P4" s="7"/>
      <c r="Q4" s="7"/>
      <c r="R4" s="3"/>
      <c r="S4" s="3"/>
      <c r="T4" s="3" t="s">
        <v>106</v>
      </c>
      <c r="U4" s="14">
        <v>8.5465</v>
      </c>
      <c r="V4" s="7">
        <v>96.97</v>
      </c>
      <c r="W4" s="7">
        <f t="shared" ref="W4:W10" si="1">U4*V4</f>
        <v>828.75410499999998</v>
      </c>
      <c r="X4" s="7"/>
      <c r="Y4" s="7"/>
      <c r="Z4" s="12"/>
      <c r="AA4" s="12"/>
      <c r="AB4" s="12"/>
      <c r="AC4" s="4"/>
      <c r="AD4" s="4"/>
    </row>
    <row r="5" spans="1:30" x14ac:dyDescent="0.25">
      <c r="A5" s="3"/>
      <c r="B5" s="3" t="s">
        <v>26</v>
      </c>
      <c r="C5" s="3"/>
      <c r="D5" s="3"/>
      <c r="E5" s="12"/>
      <c r="F5" s="12"/>
      <c r="G5" s="3"/>
      <c r="H5" s="3" t="s">
        <v>16</v>
      </c>
      <c r="I5" s="3">
        <v>69.876599999999996</v>
      </c>
      <c r="J5" s="7">
        <v>1118</v>
      </c>
      <c r="K5" s="7">
        <f t="shared" si="0"/>
        <v>78122.038799999995</v>
      </c>
      <c r="L5" s="3"/>
      <c r="M5" s="3"/>
      <c r="N5" s="3"/>
      <c r="O5" s="3"/>
      <c r="P5" s="7"/>
      <c r="Q5" s="7"/>
      <c r="R5" s="3"/>
      <c r="S5" s="3"/>
      <c r="T5" s="3" t="s">
        <v>161</v>
      </c>
      <c r="U5" s="14">
        <v>0.1411</v>
      </c>
      <c r="V5" s="7">
        <v>96.97</v>
      </c>
      <c r="W5" s="7">
        <f t="shared" si="1"/>
        <v>13.682467000000001</v>
      </c>
      <c r="X5" s="7"/>
      <c r="Y5" s="7"/>
      <c r="Z5" s="12"/>
      <c r="AA5" s="12"/>
      <c r="AB5" s="12"/>
      <c r="AC5" s="4"/>
      <c r="AD5" s="4"/>
    </row>
    <row r="6" spans="1:30" x14ac:dyDescent="0.25">
      <c r="A6" s="15"/>
      <c r="B6" s="15"/>
      <c r="C6" s="15"/>
      <c r="D6" s="3"/>
      <c r="E6" s="16"/>
      <c r="F6" s="16"/>
      <c r="G6" s="15"/>
      <c r="H6" s="15" t="s">
        <v>17</v>
      </c>
      <c r="I6" s="15">
        <v>16.668800000000001</v>
      </c>
      <c r="J6" s="17">
        <v>842</v>
      </c>
      <c r="K6" s="7">
        <f t="shared" si="0"/>
        <v>14035.1296</v>
      </c>
      <c r="L6" s="15"/>
      <c r="M6" s="15"/>
      <c r="N6" s="15"/>
      <c r="O6" s="15"/>
      <c r="P6" s="7"/>
      <c r="Q6" s="7"/>
      <c r="R6" s="15"/>
      <c r="S6" s="15"/>
      <c r="T6" s="3" t="s">
        <v>16</v>
      </c>
      <c r="U6" s="18">
        <v>3.3851</v>
      </c>
      <c r="V6" s="7">
        <v>96.97</v>
      </c>
      <c r="W6" s="7">
        <f t="shared" si="1"/>
        <v>328.25314700000001</v>
      </c>
      <c r="X6" s="17"/>
      <c r="Y6" s="17"/>
      <c r="Z6" s="16"/>
      <c r="AA6" s="16"/>
      <c r="AB6" s="16"/>
      <c r="AC6" s="4"/>
      <c r="AD6" s="4"/>
    </row>
    <row r="7" spans="1:30" s="20" customFormat="1" x14ac:dyDescent="0.25">
      <c r="A7" s="15"/>
      <c r="B7" s="15"/>
      <c r="C7" s="15"/>
      <c r="D7" s="15"/>
      <c r="E7" s="16"/>
      <c r="F7" s="16"/>
      <c r="G7" s="15"/>
      <c r="H7" s="15" t="s">
        <v>63</v>
      </c>
      <c r="I7" s="15">
        <v>0.32929999999999998</v>
      </c>
      <c r="J7" s="17">
        <v>386</v>
      </c>
      <c r="K7" s="7">
        <f t="shared" si="0"/>
        <v>127.10979999999999</v>
      </c>
      <c r="L7" s="15"/>
      <c r="M7" s="15"/>
      <c r="N7" s="15"/>
      <c r="O7" s="15"/>
      <c r="P7" s="7"/>
      <c r="Q7" s="7"/>
      <c r="R7" s="15"/>
      <c r="S7" s="15"/>
      <c r="T7" s="3" t="s">
        <v>17</v>
      </c>
      <c r="U7" s="15">
        <v>2.3944000000000001</v>
      </c>
      <c r="V7" s="7">
        <v>96.97</v>
      </c>
      <c r="W7" s="7">
        <f t="shared" si="1"/>
        <v>232.184968</v>
      </c>
      <c r="X7" s="17"/>
      <c r="Y7" s="17"/>
      <c r="Z7" s="16"/>
      <c r="AA7" s="16"/>
      <c r="AB7" s="16"/>
      <c r="AC7" s="21"/>
      <c r="AD7" s="21"/>
    </row>
    <row r="8" spans="1:30" s="20" customFormat="1" x14ac:dyDescent="0.25">
      <c r="A8" s="15"/>
      <c r="B8" s="15"/>
      <c r="C8" s="15"/>
      <c r="D8" s="15"/>
      <c r="E8" s="16"/>
      <c r="F8" s="16"/>
      <c r="G8" s="15"/>
      <c r="H8" s="15" t="s">
        <v>49</v>
      </c>
      <c r="I8" s="15">
        <v>0.47989999999999999</v>
      </c>
      <c r="J8" s="17">
        <v>138</v>
      </c>
      <c r="K8" s="7">
        <f t="shared" si="0"/>
        <v>66.226200000000006</v>
      </c>
      <c r="L8" s="15"/>
      <c r="M8" s="15"/>
      <c r="N8" s="15"/>
      <c r="O8" s="15"/>
      <c r="P8" s="7"/>
      <c r="Q8" s="7"/>
      <c r="R8" s="15"/>
      <c r="S8" s="25"/>
      <c r="T8" s="3" t="s">
        <v>45</v>
      </c>
      <c r="U8" s="18">
        <v>4.5849000000000002</v>
      </c>
      <c r="V8" s="7">
        <v>96.97</v>
      </c>
      <c r="W8" s="7">
        <f t="shared" si="1"/>
        <v>444.59775300000001</v>
      </c>
      <c r="X8" s="17"/>
      <c r="Y8" s="17"/>
      <c r="Z8" s="16"/>
      <c r="AA8" s="16"/>
      <c r="AB8" s="16"/>
      <c r="AC8" s="21"/>
      <c r="AD8" s="21"/>
    </row>
    <row r="9" spans="1:30" s="20" customFormat="1" x14ac:dyDescent="0.25">
      <c r="A9" s="15"/>
      <c r="B9" s="15"/>
      <c r="C9" s="15"/>
      <c r="D9" s="15"/>
      <c r="E9" s="16"/>
      <c r="F9" s="16"/>
      <c r="G9" s="15"/>
      <c r="H9" s="16"/>
      <c r="I9" s="15"/>
      <c r="J9" s="17"/>
      <c r="K9" s="7"/>
      <c r="L9" s="15"/>
      <c r="M9" s="15"/>
      <c r="N9" s="15"/>
      <c r="O9" s="15"/>
      <c r="P9" s="7"/>
      <c r="Q9" s="7"/>
      <c r="R9" s="15"/>
      <c r="S9" s="15"/>
      <c r="T9" s="3" t="s">
        <v>63</v>
      </c>
      <c r="U9" s="18">
        <v>14.6312</v>
      </c>
      <c r="V9" s="7">
        <v>96.97</v>
      </c>
      <c r="W9" s="7">
        <f t="shared" si="1"/>
        <v>1418.787464</v>
      </c>
      <c r="X9" s="17"/>
      <c r="Y9" s="17"/>
      <c r="Z9" s="16"/>
      <c r="AA9" s="16"/>
      <c r="AB9" s="16"/>
      <c r="AC9" s="21"/>
      <c r="AD9" s="21"/>
    </row>
    <row r="10" spans="1:30" s="20" customFormat="1" x14ac:dyDescent="0.25">
      <c r="A10" s="15"/>
      <c r="B10" s="15"/>
      <c r="C10" s="15"/>
      <c r="D10" s="15"/>
      <c r="E10" s="16"/>
      <c r="F10" s="16"/>
      <c r="G10" s="15"/>
      <c r="H10" s="15"/>
      <c r="I10" s="15"/>
      <c r="J10" s="17"/>
      <c r="K10" s="7"/>
      <c r="L10" s="15"/>
      <c r="M10" s="15"/>
      <c r="N10" s="15"/>
      <c r="O10" s="15"/>
      <c r="P10" s="7"/>
      <c r="Q10" s="7"/>
      <c r="R10" s="15"/>
      <c r="S10" s="15"/>
      <c r="T10" s="15" t="s">
        <v>49</v>
      </c>
      <c r="U10" s="15">
        <v>10.027900000000001</v>
      </c>
      <c r="V10" s="7">
        <v>96.97</v>
      </c>
      <c r="W10" s="7">
        <f t="shared" si="1"/>
        <v>972.40546300000005</v>
      </c>
      <c r="X10" s="17"/>
      <c r="Y10" s="17"/>
      <c r="Z10" s="16"/>
      <c r="AA10" s="16"/>
      <c r="AB10" s="16"/>
      <c r="AC10" s="21"/>
      <c r="AD10" s="21"/>
    </row>
    <row r="11" spans="1:30" s="20" customFormat="1" x14ac:dyDescent="0.25">
      <c r="A11" s="15"/>
      <c r="B11" s="15"/>
      <c r="C11" s="15"/>
      <c r="D11" s="15"/>
      <c r="E11" s="16"/>
      <c r="F11" s="16"/>
      <c r="G11" s="15"/>
      <c r="H11" s="15"/>
      <c r="I11" s="15">
        <f>SUM(I3:I8)</f>
        <v>100.0232</v>
      </c>
      <c r="J11" s="17"/>
      <c r="K11" s="7">
        <f>SUM(K3:K8)</f>
        <v>101362.73280000001</v>
      </c>
      <c r="L11" s="15"/>
      <c r="M11" s="15"/>
      <c r="N11" s="15"/>
      <c r="O11" s="15"/>
      <c r="P11" s="7"/>
      <c r="Q11" s="7"/>
      <c r="R11" s="15"/>
      <c r="S11" s="15"/>
      <c r="T11" s="15"/>
      <c r="U11" s="15">
        <f>SUM(U3:U10)</f>
        <v>47.786799999999999</v>
      </c>
      <c r="V11" s="7"/>
      <c r="W11" s="7">
        <f>SUM(W3:W10)</f>
        <v>4633.885996</v>
      </c>
      <c r="X11" s="17"/>
      <c r="Y11" s="17">
        <f>K11+W11</f>
        <v>105996.61879600001</v>
      </c>
      <c r="Z11" s="16">
        <v>106000</v>
      </c>
      <c r="AA11" s="16">
        <v>91300</v>
      </c>
      <c r="AB11" s="16">
        <f>Z11-AA11</f>
        <v>14700</v>
      </c>
      <c r="AC11" s="21"/>
      <c r="AD11" s="21"/>
    </row>
    <row r="12" spans="1:30" s="20" customFormat="1" x14ac:dyDescent="0.25">
      <c r="A12" s="22"/>
      <c r="B12" s="22"/>
      <c r="C12" s="22"/>
      <c r="D12" s="22"/>
      <c r="E12" s="23"/>
      <c r="F12" s="23"/>
      <c r="G12" s="22"/>
      <c r="H12" s="22"/>
      <c r="I12" s="22"/>
      <c r="J12" s="24"/>
      <c r="K12" s="19"/>
      <c r="L12" s="22"/>
      <c r="M12" s="22"/>
      <c r="N12" s="22"/>
      <c r="O12" s="22"/>
      <c r="P12" s="19"/>
      <c r="Q12" s="19"/>
      <c r="R12" s="22"/>
      <c r="S12" s="22"/>
      <c r="T12" s="22"/>
      <c r="U12" s="22"/>
      <c r="V12" s="19"/>
      <c r="W12" s="19"/>
      <c r="X12" s="24"/>
      <c r="Y12" s="24"/>
      <c r="Z12" s="23"/>
      <c r="AA12" s="23"/>
      <c r="AB12" s="23"/>
      <c r="AC12" s="21"/>
      <c r="AD12" s="21"/>
    </row>
    <row r="13" spans="1:30" s="20" customFormat="1" x14ac:dyDescent="0.25">
      <c r="A13" s="15" t="s">
        <v>1237</v>
      </c>
      <c r="B13" s="15" t="s">
        <v>1238</v>
      </c>
      <c r="C13" s="15" t="s">
        <v>15</v>
      </c>
      <c r="D13" s="15">
        <v>160</v>
      </c>
      <c r="E13" s="16">
        <v>139100</v>
      </c>
      <c r="F13" s="16"/>
      <c r="G13" s="15">
        <v>129.95670000000001</v>
      </c>
      <c r="H13" s="15" t="s">
        <v>18</v>
      </c>
      <c r="I13" s="15">
        <v>12.641</v>
      </c>
      <c r="J13" s="17">
        <v>1201</v>
      </c>
      <c r="K13" s="7">
        <f>I13*J13</f>
        <v>15181.841</v>
      </c>
      <c r="L13" s="15"/>
      <c r="M13" s="15"/>
      <c r="N13" s="15"/>
      <c r="O13" s="15"/>
      <c r="P13" s="7"/>
      <c r="Q13" s="7"/>
      <c r="R13" s="15"/>
      <c r="S13" s="15">
        <v>30.043299999999999</v>
      </c>
      <c r="T13" s="15" t="s">
        <v>16</v>
      </c>
      <c r="U13" s="18">
        <v>13.0731</v>
      </c>
      <c r="V13" s="7">
        <v>96.97</v>
      </c>
      <c r="W13" s="7">
        <f>U13*V13</f>
        <v>1267.6985070000001</v>
      </c>
      <c r="X13" s="17"/>
      <c r="Y13" s="17"/>
      <c r="Z13" s="16"/>
      <c r="AA13" s="16"/>
      <c r="AB13" s="16"/>
      <c r="AC13" s="21"/>
      <c r="AD13" s="21"/>
    </row>
    <row r="14" spans="1:30" s="20" customFormat="1" x14ac:dyDescent="0.25">
      <c r="A14" s="15"/>
      <c r="B14" s="15"/>
      <c r="C14" s="15"/>
      <c r="D14" s="15"/>
      <c r="E14" s="16"/>
      <c r="F14" s="16"/>
      <c r="G14" s="15"/>
      <c r="H14" s="15" t="s">
        <v>16</v>
      </c>
      <c r="I14" s="15">
        <v>95.436400000000006</v>
      </c>
      <c r="J14" s="17">
        <v>1118</v>
      </c>
      <c r="K14" s="7">
        <f t="shared" ref="K14:K17" si="2">I14*J14</f>
        <v>106697.89520000001</v>
      </c>
      <c r="L14" s="15"/>
      <c r="M14" s="15"/>
      <c r="N14" s="15"/>
      <c r="O14" s="15"/>
      <c r="P14" s="7"/>
      <c r="Q14" s="7"/>
      <c r="R14" s="15"/>
      <c r="S14" s="15"/>
      <c r="T14" s="15" t="s">
        <v>17</v>
      </c>
      <c r="U14" s="15">
        <v>3.2526000000000002</v>
      </c>
      <c r="V14" s="7">
        <v>96.97</v>
      </c>
      <c r="W14" s="7">
        <f t="shared" ref="W14:W16" si="3">U14*V14</f>
        <v>315.40462200000002</v>
      </c>
      <c r="X14" s="17"/>
      <c r="Y14" s="17"/>
      <c r="Z14" s="16"/>
      <c r="AA14" s="16"/>
      <c r="AB14" s="16"/>
      <c r="AC14" s="21"/>
    </row>
    <row r="15" spans="1:30" s="20" customFormat="1" x14ac:dyDescent="0.25">
      <c r="A15" s="15"/>
      <c r="B15" s="15"/>
      <c r="C15" s="15"/>
      <c r="D15" s="15"/>
      <c r="E15" s="16"/>
      <c r="F15" s="16"/>
      <c r="G15" s="15"/>
      <c r="H15" s="15" t="s">
        <v>17</v>
      </c>
      <c r="I15" s="15">
        <v>17.5245</v>
      </c>
      <c r="J15" s="17">
        <v>842</v>
      </c>
      <c r="K15" s="7">
        <f t="shared" si="2"/>
        <v>14755.628999999999</v>
      </c>
      <c r="L15" s="15"/>
      <c r="M15" s="15"/>
      <c r="N15" s="15"/>
      <c r="O15" s="15"/>
      <c r="P15" s="7"/>
      <c r="Q15" s="7"/>
      <c r="R15" s="15"/>
      <c r="S15" s="15"/>
      <c r="T15" s="15" t="s">
        <v>115</v>
      </c>
      <c r="U15" s="18">
        <v>0.21679999999999999</v>
      </c>
      <c r="V15" s="7">
        <v>96.97</v>
      </c>
      <c r="W15" s="7">
        <f t="shared" si="3"/>
        <v>21.023095999999999</v>
      </c>
      <c r="X15" s="17"/>
      <c r="Y15" s="17"/>
      <c r="Z15" s="16"/>
      <c r="AA15" s="16"/>
      <c r="AB15" s="16"/>
      <c r="AC15" s="21"/>
    </row>
    <row r="16" spans="1:30" s="20" customFormat="1" x14ac:dyDescent="0.25">
      <c r="A16" s="15"/>
      <c r="B16" s="15"/>
      <c r="C16" s="15"/>
      <c r="D16" s="15"/>
      <c r="E16" s="16"/>
      <c r="F16" s="16"/>
      <c r="G16" s="15"/>
      <c r="H16" s="15" t="s">
        <v>115</v>
      </c>
      <c r="I16" s="15">
        <v>0.1386</v>
      </c>
      <c r="J16" s="17">
        <v>980</v>
      </c>
      <c r="K16" s="7">
        <f t="shared" si="2"/>
        <v>135.828</v>
      </c>
      <c r="L16" s="15"/>
      <c r="M16" s="15"/>
      <c r="N16" s="15"/>
      <c r="O16" s="15"/>
      <c r="P16" s="7"/>
      <c r="Q16" s="7"/>
      <c r="R16" s="15"/>
      <c r="S16" s="15"/>
      <c r="T16" s="15" t="s">
        <v>63</v>
      </c>
      <c r="U16" s="18">
        <v>13.5008</v>
      </c>
      <c r="V16" s="7">
        <v>96.97</v>
      </c>
      <c r="W16" s="7">
        <f t="shared" si="3"/>
        <v>1309.1725759999999</v>
      </c>
      <c r="X16" s="17"/>
      <c r="Y16" s="17"/>
      <c r="Z16" s="16"/>
      <c r="AA16" s="16"/>
      <c r="AB16" s="16"/>
      <c r="AC16" s="21"/>
    </row>
    <row r="17" spans="1:29" s="20" customFormat="1" x14ac:dyDescent="0.25">
      <c r="A17" s="15"/>
      <c r="B17" s="15"/>
      <c r="C17" s="15"/>
      <c r="D17" s="15"/>
      <c r="E17" s="16"/>
      <c r="F17" s="16"/>
      <c r="G17" s="15"/>
      <c r="H17" s="15" t="s">
        <v>63</v>
      </c>
      <c r="I17" s="15">
        <v>4.2161999999999997</v>
      </c>
      <c r="J17" s="17">
        <v>386</v>
      </c>
      <c r="K17" s="7">
        <f t="shared" si="2"/>
        <v>1627.4531999999999</v>
      </c>
      <c r="L17" s="15"/>
      <c r="M17" s="15"/>
      <c r="N17" s="15"/>
      <c r="O17" s="15"/>
      <c r="P17" s="7"/>
      <c r="Q17" s="7"/>
      <c r="R17" s="15"/>
      <c r="S17" s="15"/>
      <c r="T17" s="15"/>
      <c r="U17" s="18"/>
      <c r="V17" s="7"/>
      <c r="W17" s="7"/>
      <c r="X17" s="17"/>
      <c r="Y17" s="17"/>
      <c r="Z17" s="16"/>
      <c r="AA17" s="16"/>
      <c r="AB17" s="16"/>
      <c r="AC17" s="21"/>
    </row>
    <row r="18" spans="1:29" s="20" customFormat="1" x14ac:dyDescent="0.25">
      <c r="A18" s="15"/>
      <c r="B18" s="15"/>
      <c r="C18" s="15"/>
      <c r="D18" s="15"/>
      <c r="E18" s="16"/>
      <c r="F18" s="16"/>
      <c r="G18" s="15"/>
      <c r="H18" s="15"/>
      <c r="I18" s="15">
        <f>SUM(I13:I17)</f>
        <v>129.95670000000001</v>
      </c>
      <c r="J18" s="17"/>
      <c r="K18" s="7">
        <f>SUM(K13:K17)</f>
        <v>138398.6464</v>
      </c>
      <c r="L18" s="15"/>
      <c r="M18" s="15"/>
      <c r="N18" s="15"/>
      <c r="O18" s="15"/>
      <c r="P18" s="17"/>
      <c r="Q18" s="17"/>
      <c r="R18" s="15"/>
      <c r="S18" s="15"/>
      <c r="T18" s="15"/>
      <c r="U18" s="18">
        <f>SUM(U13:U16)</f>
        <v>30.043300000000002</v>
      </c>
      <c r="V18" s="7"/>
      <c r="W18" s="7">
        <f>SUM(W13:W16)</f>
        <v>2913.2988009999999</v>
      </c>
      <c r="X18" s="17"/>
      <c r="Y18" s="17">
        <f>K18+W18</f>
        <v>141311.94520099999</v>
      </c>
      <c r="Z18" s="16">
        <v>141300</v>
      </c>
      <c r="AA18" s="16">
        <v>139100</v>
      </c>
      <c r="AB18" s="16">
        <f>Z18-AA18</f>
        <v>2200</v>
      </c>
      <c r="AC18" s="21"/>
    </row>
    <row r="19" spans="1:29" s="20" customFormat="1" x14ac:dyDescent="0.25">
      <c r="A19" s="22"/>
      <c r="B19" s="22"/>
      <c r="C19" s="22"/>
      <c r="D19" s="22"/>
      <c r="E19" s="23"/>
      <c r="F19" s="23"/>
      <c r="G19" s="22"/>
      <c r="H19" s="22"/>
      <c r="I19" s="22"/>
      <c r="J19" s="24"/>
      <c r="K19" s="19"/>
      <c r="L19" s="22"/>
      <c r="M19" s="22"/>
      <c r="N19" s="22"/>
      <c r="O19" s="22"/>
      <c r="P19" s="24"/>
      <c r="Q19" s="24"/>
      <c r="R19" s="22"/>
      <c r="S19" s="22"/>
      <c r="T19" s="22"/>
      <c r="U19" s="22"/>
      <c r="V19" s="19"/>
      <c r="W19" s="19"/>
      <c r="X19" s="24"/>
      <c r="Y19" s="24"/>
      <c r="Z19" s="23"/>
      <c r="AA19" s="23"/>
      <c r="AB19" s="23"/>
      <c r="AC19" s="21"/>
    </row>
    <row r="20" spans="1:29" s="20" customFormat="1" x14ac:dyDescent="0.25">
      <c r="A20" s="15" t="s">
        <v>1239</v>
      </c>
      <c r="B20" s="15" t="s">
        <v>1240</v>
      </c>
      <c r="C20" s="15" t="s">
        <v>883</v>
      </c>
      <c r="D20" s="15">
        <v>156.87</v>
      </c>
      <c r="E20" s="16">
        <v>154200</v>
      </c>
      <c r="F20" s="16"/>
      <c r="G20" s="15">
        <v>148.09129999999999</v>
      </c>
      <c r="H20" s="15" t="s">
        <v>161</v>
      </c>
      <c r="I20" s="15">
        <v>19.048200000000001</v>
      </c>
      <c r="J20" s="17">
        <v>1228</v>
      </c>
      <c r="K20" s="7">
        <f>I20*J20</f>
        <v>23391.189600000002</v>
      </c>
      <c r="L20" s="15"/>
      <c r="M20" s="15"/>
      <c r="N20" s="15"/>
      <c r="O20" s="15"/>
      <c r="P20" s="17"/>
      <c r="Q20" s="17"/>
      <c r="R20" s="15"/>
      <c r="S20" s="15">
        <v>8.7787000000000006</v>
      </c>
      <c r="T20" s="15" t="s">
        <v>16</v>
      </c>
      <c r="U20" s="15">
        <v>1.5048999999999999</v>
      </c>
      <c r="V20" s="7">
        <v>96.97</v>
      </c>
      <c r="W20" s="7">
        <f>U20*V20</f>
        <v>145.93015299999999</v>
      </c>
      <c r="X20" s="17"/>
      <c r="Y20" s="17"/>
      <c r="Z20" s="16"/>
      <c r="AA20" s="16"/>
      <c r="AB20" s="16"/>
      <c r="AC20" s="21"/>
    </row>
    <row r="21" spans="1:29" s="20" customFormat="1" x14ac:dyDescent="0.25">
      <c r="A21" s="15"/>
      <c r="B21" s="15"/>
      <c r="C21" s="15"/>
      <c r="D21" s="15"/>
      <c r="E21" s="16"/>
      <c r="F21" s="16"/>
      <c r="G21" s="15"/>
      <c r="H21" s="15" t="s">
        <v>16</v>
      </c>
      <c r="I21" s="15">
        <v>94.610500000000002</v>
      </c>
      <c r="J21" s="17">
        <v>1118</v>
      </c>
      <c r="K21" s="7">
        <f t="shared" ref="K21:K26" si="4">I21*J21</f>
        <v>105774.539</v>
      </c>
      <c r="L21" s="15"/>
      <c r="M21" s="15"/>
      <c r="N21" s="15"/>
      <c r="O21" s="15"/>
      <c r="P21" s="17"/>
      <c r="Q21" s="17"/>
      <c r="R21" s="15"/>
      <c r="S21" s="15"/>
      <c r="T21" s="15" t="s">
        <v>63</v>
      </c>
      <c r="U21" s="18">
        <v>7.2737999999999996</v>
      </c>
      <c r="V21" s="7">
        <v>96.97</v>
      </c>
      <c r="W21" s="7">
        <f>U21*V21</f>
        <v>705.34038599999997</v>
      </c>
      <c r="X21" s="17"/>
      <c r="Y21" s="17"/>
      <c r="Z21" s="16"/>
      <c r="AA21" s="16"/>
      <c r="AB21" s="16"/>
      <c r="AC21" s="21"/>
    </row>
    <row r="22" spans="1:29" s="20" customFormat="1" x14ac:dyDescent="0.25">
      <c r="A22" s="15"/>
      <c r="B22" s="15"/>
      <c r="C22" s="15"/>
      <c r="D22" s="15"/>
      <c r="E22" s="16"/>
      <c r="F22" s="16"/>
      <c r="G22" s="15"/>
      <c r="H22" s="15" t="s">
        <v>17</v>
      </c>
      <c r="I22" s="15">
        <v>24.618200000000002</v>
      </c>
      <c r="J22" s="17">
        <v>842</v>
      </c>
      <c r="K22" s="7">
        <f t="shared" si="4"/>
        <v>20728.524400000002</v>
      </c>
      <c r="L22" s="15"/>
      <c r="M22" s="15"/>
      <c r="N22" s="15"/>
      <c r="O22" s="15"/>
      <c r="P22" s="17"/>
      <c r="Q22" s="17"/>
      <c r="R22" s="15"/>
      <c r="S22" s="15"/>
      <c r="T22" s="15"/>
      <c r="U22" s="18"/>
      <c r="V22" s="7"/>
      <c r="W22" s="7"/>
      <c r="X22" s="17"/>
      <c r="Y22" s="17"/>
      <c r="Z22" s="16"/>
      <c r="AA22" s="16"/>
      <c r="AB22" s="16"/>
      <c r="AC22" s="21"/>
    </row>
    <row r="23" spans="1:29" s="20" customFormat="1" x14ac:dyDescent="0.25">
      <c r="A23" s="15"/>
      <c r="B23" s="15"/>
      <c r="C23" s="15"/>
      <c r="D23" s="15"/>
      <c r="E23" s="16"/>
      <c r="F23" s="16"/>
      <c r="G23" s="15"/>
      <c r="H23" s="15" t="s">
        <v>115</v>
      </c>
      <c r="I23" s="15">
        <v>0.47949999999999998</v>
      </c>
      <c r="J23" s="17">
        <v>980</v>
      </c>
      <c r="K23" s="7">
        <f t="shared" si="4"/>
        <v>469.90999999999997</v>
      </c>
      <c r="L23" s="15"/>
      <c r="M23" s="15"/>
      <c r="N23" s="15"/>
      <c r="O23" s="15"/>
      <c r="P23" s="17"/>
      <c r="Q23" s="17"/>
      <c r="R23" s="15"/>
      <c r="S23" s="15"/>
      <c r="T23" s="15"/>
      <c r="U23" s="18"/>
      <c r="V23" s="7"/>
      <c r="W23" s="7"/>
      <c r="X23" s="17"/>
      <c r="Y23" s="17"/>
      <c r="Z23" s="16"/>
      <c r="AA23" s="16"/>
      <c r="AB23" s="16"/>
      <c r="AC23" s="21"/>
    </row>
    <row r="24" spans="1:29" s="20" customFormat="1" x14ac:dyDescent="0.25">
      <c r="A24" s="15"/>
      <c r="B24" s="15"/>
      <c r="C24" s="15"/>
      <c r="D24" s="15"/>
      <c r="E24" s="16"/>
      <c r="F24" s="16"/>
      <c r="G24" s="15"/>
      <c r="H24" s="15" t="s">
        <v>45</v>
      </c>
      <c r="I24" s="15">
        <v>1.7313000000000001</v>
      </c>
      <c r="J24" s="16">
        <v>524</v>
      </c>
      <c r="K24" s="7">
        <f t="shared" si="4"/>
        <v>907.20120000000009</v>
      </c>
      <c r="L24" s="15"/>
      <c r="M24" s="15"/>
      <c r="N24" s="15"/>
      <c r="O24" s="15"/>
      <c r="P24" s="17"/>
      <c r="Q24" s="17"/>
      <c r="R24" s="15"/>
      <c r="S24" s="15"/>
      <c r="T24" s="15"/>
      <c r="U24" s="15"/>
      <c r="V24" s="7"/>
      <c r="W24" s="7"/>
      <c r="X24" s="17"/>
      <c r="Y24" s="17"/>
      <c r="Z24" s="16"/>
      <c r="AA24" s="16"/>
      <c r="AB24" s="16"/>
      <c r="AC24" s="21"/>
    </row>
    <row r="25" spans="1:29" s="20" customFormat="1" x14ac:dyDescent="0.25">
      <c r="A25" s="15"/>
      <c r="B25" s="15"/>
      <c r="C25" s="15"/>
      <c r="D25" s="15"/>
      <c r="E25" s="16"/>
      <c r="F25" s="16"/>
      <c r="G25" s="15"/>
      <c r="H25" s="15" t="s">
        <v>63</v>
      </c>
      <c r="I25" s="15">
        <v>5.9</v>
      </c>
      <c r="J25" s="17">
        <v>386</v>
      </c>
      <c r="K25" s="7">
        <f t="shared" si="4"/>
        <v>2277.4</v>
      </c>
      <c r="L25" s="15"/>
      <c r="M25" s="15"/>
      <c r="N25" s="15"/>
      <c r="O25" s="15"/>
      <c r="P25" s="17"/>
      <c r="Q25" s="17"/>
      <c r="R25" s="15"/>
      <c r="S25" s="15"/>
      <c r="T25" s="15"/>
      <c r="U25" s="18"/>
      <c r="V25" s="7"/>
      <c r="W25" s="7"/>
      <c r="X25" s="17"/>
      <c r="Y25" s="17"/>
      <c r="Z25" s="16"/>
      <c r="AA25" s="16"/>
      <c r="AB25" s="16"/>
      <c r="AC25" s="21"/>
    </row>
    <row r="26" spans="1:29" s="20" customFormat="1" x14ac:dyDescent="0.25">
      <c r="A26" s="15"/>
      <c r="B26" s="15"/>
      <c r="C26" s="15"/>
      <c r="D26" s="15"/>
      <c r="E26" s="16"/>
      <c r="F26" s="16"/>
      <c r="G26" s="15"/>
      <c r="H26" s="15" t="s">
        <v>34</v>
      </c>
      <c r="I26" s="15">
        <v>1.7036</v>
      </c>
      <c r="J26" s="17">
        <v>1201</v>
      </c>
      <c r="K26" s="7">
        <f t="shared" si="4"/>
        <v>2046.0236</v>
      </c>
      <c r="L26" s="15"/>
      <c r="M26" s="15"/>
      <c r="N26" s="15"/>
      <c r="O26" s="15"/>
      <c r="P26" s="17"/>
      <c r="Q26" s="17"/>
      <c r="R26" s="15"/>
      <c r="S26" s="15"/>
      <c r="T26" s="15"/>
      <c r="U26" s="15"/>
      <c r="V26" s="7"/>
      <c r="W26" s="7"/>
      <c r="X26" s="17"/>
      <c r="Y26" s="17"/>
      <c r="Z26" s="16"/>
      <c r="AA26" s="16"/>
      <c r="AB26" s="16"/>
      <c r="AC26" s="21"/>
    </row>
    <row r="27" spans="1:29" s="20" customFormat="1" x14ac:dyDescent="0.25">
      <c r="A27" s="15"/>
      <c r="B27" s="15"/>
      <c r="C27" s="15"/>
      <c r="D27" s="15"/>
      <c r="E27" s="16"/>
      <c r="F27" s="16"/>
      <c r="G27" s="15"/>
      <c r="H27" s="15"/>
      <c r="I27" s="15">
        <f>SUM(I20:I26)</f>
        <v>148.09130000000002</v>
      </c>
      <c r="J27" s="17"/>
      <c r="K27" s="7">
        <f>SUM(K20:K26)</f>
        <v>155594.78779999999</v>
      </c>
      <c r="L27" s="15"/>
      <c r="M27" s="15"/>
      <c r="N27" s="15"/>
      <c r="O27" s="15"/>
      <c r="P27" s="17"/>
      <c r="Q27" s="17"/>
      <c r="R27" s="15"/>
      <c r="S27" s="15"/>
      <c r="T27" s="15"/>
      <c r="U27" s="18">
        <f>U20+U21</f>
        <v>8.7786999999999988</v>
      </c>
      <c r="V27" s="7"/>
      <c r="W27" s="7">
        <f>W20+W21</f>
        <v>851.27053899999999</v>
      </c>
      <c r="X27" s="17"/>
      <c r="Y27" s="17">
        <f>K27+W27</f>
        <v>156446.05833899998</v>
      </c>
      <c r="Z27" s="16">
        <v>156400</v>
      </c>
      <c r="AA27" s="16">
        <v>154200</v>
      </c>
      <c r="AB27" s="16">
        <f>Z27-AA27</f>
        <v>2200</v>
      </c>
      <c r="AC27" s="21"/>
    </row>
    <row r="28" spans="1:29" s="20" customFormat="1" x14ac:dyDescent="0.25">
      <c r="A28" s="22"/>
      <c r="B28" s="22"/>
      <c r="C28" s="22"/>
      <c r="D28" s="22"/>
      <c r="E28" s="23"/>
      <c r="F28" s="23"/>
      <c r="G28" s="22"/>
      <c r="H28" s="22"/>
      <c r="I28" s="22"/>
      <c r="J28" s="24"/>
      <c r="K28" s="19"/>
      <c r="L28" s="22"/>
      <c r="M28" s="22"/>
      <c r="N28" s="22"/>
      <c r="O28" s="22"/>
      <c r="P28" s="24"/>
      <c r="Q28" s="24"/>
      <c r="R28" s="22"/>
      <c r="S28" s="22"/>
      <c r="T28" s="22"/>
      <c r="U28" s="22"/>
      <c r="V28" s="19"/>
      <c r="W28" s="19"/>
      <c r="X28" s="24"/>
      <c r="Y28" s="24"/>
      <c r="Z28" s="23"/>
      <c r="AA28" s="23"/>
      <c r="AB28" s="23"/>
      <c r="AC28" s="28"/>
    </row>
    <row r="29" spans="1:29" s="20" customFormat="1" x14ac:dyDescent="0.25">
      <c r="A29" s="15" t="s">
        <v>1241</v>
      </c>
      <c r="B29" s="15" t="s">
        <v>1242</v>
      </c>
      <c r="C29" s="15" t="s">
        <v>883</v>
      </c>
      <c r="D29" s="15">
        <v>160</v>
      </c>
      <c r="E29" s="16">
        <v>159700</v>
      </c>
      <c r="F29" s="16"/>
      <c r="G29" s="15">
        <v>146.01769999999999</v>
      </c>
      <c r="H29" s="15" t="s">
        <v>18</v>
      </c>
      <c r="I29" s="15">
        <v>41.052799999999998</v>
      </c>
      <c r="J29" s="17">
        <v>1201</v>
      </c>
      <c r="K29" s="7">
        <f>I29*J29</f>
        <v>49304.412799999998</v>
      </c>
      <c r="L29" s="15"/>
      <c r="M29" s="15"/>
      <c r="N29" s="15"/>
      <c r="O29" s="15"/>
      <c r="P29" s="17"/>
      <c r="Q29" s="17"/>
      <c r="R29" s="15"/>
      <c r="S29" s="15">
        <v>13.9823</v>
      </c>
      <c r="T29" s="15" t="s">
        <v>18</v>
      </c>
      <c r="U29" s="18">
        <v>0.62050000000000005</v>
      </c>
      <c r="V29" s="7">
        <v>96.97</v>
      </c>
      <c r="W29" s="7">
        <f>U29*V29</f>
        <v>60.169885000000008</v>
      </c>
      <c r="X29" s="17"/>
      <c r="Y29" s="17"/>
      <c r="Z29" s="16"/>
      <c r="AA29" s="16"/>
      <c r="AB29" s="16"/>
      <c r="AC29" s="21"/>
    </row>
    <row r="30" spans="1:29" s="20" customFormat="1" x14ac:dyDescent="0.25">
      <c r="A30" s="15"/>
      <c r="B30" s="15"/>
      <c r="C30" s="15"/>
      <c r="D30" s="15"/>
      <c r="E30" s="16"/>
      <c r="F30" s="16"/>
      <c r="G30" s="15"/>
      <c r="H30" s="15" t="s">
        <v>161</v>
      </c>
      <c r="I30" s="15">
        <v>57.357599999999998</v>
      </c>
      <c r="J30" s="17">
        <v>1228</v>
      </c>
      <c r="K30" s="7">
        <f t="shared" ref="K30:K33" si="5">I30*J30</f>
        <v>70435.132799999992</v>
      </c>
      <c r="L30" s="15"/>
      <c r="M30" s="15"/>
      <c r="N30" s="15"/>
      <c r="O30" s="15"/>
      <c r="P30" s="17"/>
      <c r="Q30" s="17"/>
      <c r="R30" s="15"/>
      <c r="S30" s="15"/>
      <c r="T30" s="15" t="s">
        <v>161</v>
      </c>
      <c r="U30" s="15">
        <v>8.7904</v>
      </c>
      <c r="V30" s="7">
        <v>96.97</v>
      </c>
      <c r="W30" s="7">
        <f t="shared" ref="W30:W33" si="6">U30*V30</f>
        <v>852.40508799999998</v>
      </c>
      <c r="X30" s="17"/>
      <c r="Y30" s="17"/>
      <c r="Z30" s="16"/>
      <c r="AA30" s="16"/>
      <c r="AB30" s="16"/>
      <c r="AC30" s="21"/>
    </row>
    <row r="31" spans="1:29" s="20" customFormat="1" x14ac:dyDescent="0.25">
      <c r="A31" s="15"/>
      <c r="B31" s="15"/>
      <c r="C31" s="15"/>
      <c r="D31" s="15"/>
      <c r="E31" s="16"/>
      <c r="F31" s="16"/>
      <c r="G31" s="15"/>
      <c r="H31" s="15" t="s">
        <v>16</v>
      </c>
      <c r="I31" s="15">
        <v>15.201599999999999</v>
      </c>
      <c r="J31" s="17">
        <v>1118</v>
      </c>
      <c r="K31" s="7">
        <f t="shared" si="5"/>
        <v>16995.388800000001</v>
      </c>
      <c r="L31" s="15"/>
      <c r="M31" s="15"/>
      <c r="N31" s="15"/>
      <c r="O31" s="15"/>
      <c r="P31" s="17"/>
      <c r="Q31" s="17"/>
      <c r="R31" s="15"/>
      <c r="S31" s="15"/>
      <c r="T31" s="15" t="s">
        <v>16</v>
      </c>
      <c r="U31" s="15">
        <v>0.82250000000000001</v>
      </c>
      <c r="V31" s="7">
        <v>96.97</v>
      </c>
      <c r="W31" s="7">
        <f t="shared" si="6"/>
        <v>79.757824999999997</v>
      </c>
      <c r="X31" s="17"/>
      <c r="Y31" s="17"/>
      <c r="Z31" s="16"/>
      <c r="AA31" s="16"/>
      <c r="AB31" s="16"/>
      <c r="AC31" s="21"/>
    </row>
    <row r="32" spans="1:29" s="20" customFormat="1" x14ac:dyDescent="0.25">
      <c r="A32" s="15"/>
      <c r="B32" s="15"/>
      <c r="C32" s="15"/>
      <c r="D32" s="15"/>
      <c r="E32" s="16"/>
      <c r="F32" s="16"/>
      <c r="G32" s="15"/>
      <c r="H32" s="15" t="s">
        <v>17</v>
      </c>
      <c r="I32" s="15">
        <v>27.199000000000002</v>
      </c>
      <c r="J32" s="17">
        <v>842</v>
      </c>
      <c r="K32" s="7">
        <f t="shared" si="5"/>
        <v>22901.558000000001</v>
      </c>
      <c r="L32" s="15"/>
      <c r="M32" s="15"/>
      <c r="N32" s="15"/>
      <c r="O32" s="15"/>
      <c r="P32" s="17"/>
      <c r="Q32" s="17"/>
      <c r="R32" s="15"/>
      <c r="S32" s="15"/>
      <c r="T32" s="15" t="s">
        <v>17</v>
      </c>
      <c r="U32" s="18">
        <v>2.9224000000000001</v>
      </c>
      <c r="V32" s="7">
        <v>96.97</v>
      </c>
      <c r="W32" s="7">
        <f t="shared" si="6"/>
        <v>283.38512800000001</v>
      </c>
      <c r="X32" s="17"/>
      <c r="Y32" s="17"/>
      <c r="Z32" s="16"/>
      <c r="AA32" s="16"/>
      <c r="AB32" s="16"/>
    </row>
    <row r="33" spans="1:28" s="20" customFormat="1" x14ac:dyDescent="0.25">
      <c r="A33" s="15"/>
      <c r="B33" s="15"/>
      <c r="C33" s="15"/>
      <c r="D33" s="15"/>
      <c r="E33" s="16"/>
      <c r="F33" s="16"/>
      <c r="G33" s="15"/>
      <c r="H33" s="15" t="s">
        <v>63</v>
      </c>
      <c r="I33" s="15">
        <v>5.2066999999999997</v>
      </c>
      <c r="J33" s="17">
        <v>386</v>
      </c>
      <c r="K33" s="7">
        <f t="shared" si="5"/>
        <v>2009.7861999999998</v>
      </c>
      <c r="L33" s="15"/>
      <c r="M33" s="15"/>
      <c r="N33" s="15"/>
      <c r="O33" s="15"/>
      <c r="P33" s="17"/>
      <c r="Q33" s="17"/>
      <c r="R33" s="15"/>
      <c r="S33" s="15"/>
      <c r="T33" s="15" t="s">
        <v>115</v>
      </c>
      <c r="U33" s="15">
        <v>0.82650000000000001</v>
      </c>
      <c r="V33" s="7">
        <v>96.97</v>
      </c>
      <c r="W33" s="7">
        <f t="shared" si="6"/>
        <v>80.145705000000007</v>
      </c>
      <c r="X33" s="17"/>
      <c r="Y33" s="17"/>
      <c r="Z33" s="16"/>
      <c r="AA33" s="16"/>
      <c r="AB33" s="27"/>
    </row>
    <row r="34" spans="1:28" s="20" customFormat="1" x14ac:dyDescent="0.25">
      <c r="A34" s="16"/>
      <c r="B34" s="15"/>
      <c r="C34" s="15"/>
      <c r="D34" s="15"/>
      <c r="E34" s="16"/>
      <c r="F34" s="16"/>
      <c r="G34" s="15"/>
      <c r="H34" s="15"/>
      <c r="I34" s="15">
        <f>SUM(I29:I33)</f>
        <v>146.01770000000002</v>
      </c>
      <c r="J34" s="17"/>
      <c r="K34" s="7">
        <f>SUM(K29:K33)</f>
        <v>161646.27859999996</v>
      </c>
      <c r="L34" s="15"/>
      <c r="M34" s="15"/>
      <c r="N34" s="15"/>
      <c r="O34" s="15"/>
      <c r="P34" s="17"/>
      <c r="Q34" s="17"/>
      <c r="R34" s="15"/>
      <c r="S34" s="15"/>
      <c r="T34" s="15"/>
      <c r="U34" s="18">
        <f>SUM(U29:U33)</f>
        <v>13.982299999999999</v>
      </c>
      <c r="V34" s="7"/>
      <c r="W34" s="7">
        <f>SUM(W29:W33)</f>
        <v>1355.8636309999999</v>
      </c>
      <c r="X34" s="17"/>
      <c r="Y34" s="17">
        <f>K34+W34</f>
        <v>163002.14223099995</v>
      </c>
      <c r="Z34" s="16">
        <v>163000</v>
      </c>
      <c r="AA34" s="16">
        <v>159700</v>
      </c>
      <c r="AB34" s="16">
        <f>Z34-AA34</f>
        <v>3300</v>
      </c>
    </row>
    <row r="35" spans="1:28" s="20" customFormat="1" x14ac:dyDescent="0.25">
      <c r="A35" s="22"/>
      <c r="B35" s="22"/>
      <c r="C35" s="22"/>
      <c r="D35" s="22"/>
      <c r="E35" s="23"/>
      <c r="F35" s="23"/>
      <c r="G35" s="22"/>
      <c r="H35" s="22"/>
      <c r="I35" s="22"/>
      <c r="J35" s="24"/>
      <c r="K35" s="19"/>
      <c r="L35" s="22"/>
      <c r="M35" s="22"/>
      <c r="N35" s="22"/>
      <c r="O35" s="22"/>
      <c r="P35" s="24"/>
      <c r="Q35" s="24"/>
      <c r="R35" s="22"/>
      <c r="S35" s="22"/>
      <c r="T35" s="22"/>
      <c r="U35" s="22"/>
      <c r="V35" s="19"/>
      <c r="W35" s="19"/>
      <c r="X35" s="24"/>
      <c r="Y35" s="24"/>
      <c r="Z35" s="23"/>
      <c r="AA35" s="23"/>
      <c r="AB35" s="23"/>
    </row>
    <row r="36" spans="1:28" s="20" customFormat="1" x14ac:dyDescent="0.25">
      <c r="A36" s="15" t="s">
        <v>36</v>
      </c>
      <c r="B36" s="15"/>
      <c r="C36" s="15"/>
      <c r="D36" s="15"/>
      <c r="E36" s="16"/>
      <c r="F36" s="16"/>
      <c r="G36" s="15"/>
      <c r="H36" s="15"/>
      <c r="I36" s="15"/>
      <c r="J36" s="17"/>
      <c r="K36" s="7"/>
      <c r="L36" s="15"/>
      <c r="M36" s="15"/>
      <c r="N36" s="15"/>
      <c r="O36" s="15"/>
      <c r="P36" s="17"/>
      <c r="Q36" s="17"/>
      <c r="R36" s="15"/>
      <c r="S36" s="15"/>
      <c r="T36" s="15"/>
      <c r="U36" s="18"/>
      <c r="V36" s="7"/>
      <c r="W36" s="7"/>
      <c r="X36" s="17"/>
      <c r="Y36" s="17"/>
      <c r="Z36" s="16"/>
      <c r="AA36" s="16"/>
      <c r="AB36" s="16"/>
    </row>
    <row r="37" spans="1:28" s="20" customFormat="1" x14ac:dyDescent="0.25">
      <c r="A37" s="15" t="s">
        <v>19</v>
      </c>
      <c r="B37" s="15"/>
      <c r="C37" s="15"/>
      <c r="D37" s="15"/>
      <c r="E37" s="16"/>
      <c r="F37" s="16"/>
      <c r="G37" s="15"/>
      <c r="H37" s="15"/>
      <c r="I37" s="15"/>
      <c r="J37" s="17"/>
      <c r="K37" s="7"/>
      <c r="L37" s="15"/>
      <c r="M37" s="15"/>
      <c r="N37" s="15"/>
      <c r="O37" s="15"/>
      <c r="P37" s="17"/>
      <c r="Q37" s="17"/>
      <c r="R37" s="15"/>
      <c r="S37" s="15"/>
      <c r="T37" s="15"/>
      <c r="U37" s="15"/>
      <c r="V37" s="7"/>
      <c r="W37" s="7"/>
      <c r="X37" s="17"/>
      <c r="Y37" s="17"/>
      <c r="Z37" s="16"/>
      <c r="AA37" s="16"/>
      <c r="AB37" s="16">
        <f>SUM(AB11:AB34)</f>
        <v>22400</v>
      </c>
    </row>
    <row r="38" spans="1:28" s="20" customFormat="1" x14ac:dyDescent="0.25">
      <c r="A38" s="15" t="s">
        <v>20</v>
      </c>
      <c r="B38" s="15"/>
      <c r="C38" s="15"/>
      <c r="D38" s="15"/>
      <c r="E38" s="16"/>
      <c r="F38" s="16"/>
      <c r="G38" s="15"/>
      <c r="H38" s="15"/>
      <c r="I38" s="15"/>
      <c r="J38" s="17"/>
      <c r="K38" s="7"/>
      <c r="L38" s="15"/>
      <c r="M38" s="15"/>
      <c r="N38" s="15"/>
      <c r="O38" s="15"/>
      <c r="P38" s="17"/>
      <c r="Q38" s="17"/>
      <c r="R38" s="15"/>
      <c r="S38" s="15"/>
      <c r="T38" s="15"/>
      <c r="U38" s="15"/>
      <c r="V38" s="7"/>
      <c r="W38" s="7"/>
      <c r="X38" s="17"/>
      <c r="Y38" s="17"/>
      <c r="Z38" s="16"/>
      <c r="AA38" s="16"/>
      <c r="AB38" s="16">
        <v>11200</v>
      </c>
    </row>
    <row r="39" spans="1:28" s="20" customFormat="1" x14ac:dyDescent="0.25">
      <c r="A39" s="15" t="s">
        <v>21</v>
      </c>
      <c r="B39" s="15"/>
      <c r="C39" s="15"/>
      <c r="D39" s="15"/>
      <c r="E39" s="16"/>
      <c r="F39" s="16"/>
      <c r="G39" s="15"/>
      <c r="H39" s="15"/>
      <c r="I39" s="15"/>
      <c r="J39" s="17"/>
      <c r="K39" s="7"/>
      <c r="L39" s="15"/>
      <c r="M39" s="15"/>
      <c r="N39" s="15"/>
      <c r="O39" s="15"/>
      <c r="P39" s="17"/>
      <c r="Q39" s="17"/>
      <c r="R39" s="15"/>
      <c r="S39" s="15"/>
      <c r="T39" s="15"/>
      <c r="U39" s="15"/>
      <c r="V39" s="7"/>
      <c r="W39" s="7"/>
      <c r="X39" s="17"/>
      <c r="Y39" s="17"/>
      <c r="Z39" s="16"/>
      <c r="AA39" s="16"/>
      <c r="AB39" s="16">
        <v>1120</v>
      </c>
    </row>
    <row r="40" spans="1:28" s="20" customFormat="1" x14ac:dyDescent="0.25">
      <c r="A40" s="15" t="s">
        <v>22</v>
      </c>
      <c r="B40" s="15"/>
      <c r="C40" s="15"/>
      <c r="D40" s="15"/>
      <c r="E40" s="16"/>
      <c r="F40" s="16"/>
      <c r="G40" s="15"/>
      <c r="H40" s="15"/>
      <c r="I40" s="15"/>
      <c r="J40" s="17"/>
      <c r="K40" s="7"/>
      <c r="L40" s="15"/>
      <c r="M40" s="15"/>
      <c r="N40" s="15"/>
      <c r="O40" s="15"/>
      <c r="P40" s="17"/>
      <c r="Q40" s="17"/>
      <c r="R40" s="15"/>
      <c r="S40" s="15"/>
      <c r="T40" s="15"/>
      <c r="U40" s="15"/>
      <c r="V40" s="7"/>
      <c r="W40" s="7"/>
      <c r="X40" s="17"/>
      <c r="Y40" s="17"/>
      <c r="Z40" s="16"/>
      <c r="AA40" s="16"/>
      <c r="AB40" s="16">
        <v>230</v>
      </c>
    </row>
    <row r="41" spans="1:28" s="20" customFormat="1" x14ac:dyDescent="0.25">
      <c r="A41" s="15"/>
      <c r="B41" s="15"/>
      <c r="C41" s="15"/>
      <c r="D41" s="15"/>
      <c r="E41" s="16"/>
      <c r="F41" s="16"/>
      <c r="G41" s="15"/>
      <c r="H41" s="15"/>
      <c r="I41" s="15"/>
      <c r="J41" s="17"/>
      <c r="K41" s="7"/>
      <c r="L41" s="15"/>
      <c r="M41" s="15"/>
      <c r="N41" s="15"/>
      <c r="O41" s="15"/>
      <c r="P41" s="17"/>
      <c r="Q41" s="17"/>
      <c r="R41" s="15"/>
      <c r="S41" s="15"/>
      <c r="T41" s="15"/>
      <c r="U41" s="15"/>
      <c r="V41" s="7"/>
      <c r="W41" s="7"/>
      <c r="X41" s="17"/>
      <c r="Y41" s="17"/>
      <c r="Z41" s="16"/>
      <c r="AA41" s="16"/>
      <c r="AB41" s="16"/>
    </row>
    <row r="42" spans="1:28" s="20" customFormat="1" x14ac:dyDescent="0.25">
      <c r="A42" s="15"/>
      <c r="B42" s="15"/>
      <c r="C42" s="15"/>
      <c r="D42" s="15"/>
      <c r="E42" s="16"/>
      <c r="F42" s="16"/>
      <c r="G42" s="15"/>
      <c r="H42" s="15"/>
      <c r="I42" s="15"/>
      <c r="J42" s="17"/>
      <c r="K42" s="7"/>
      <c r="L42" s="15"/>
      <c r="M42" s="15"/>
      <c r="N42" s="15"/>
      <c r="O42" s="15"/>
      <c r="P42" s="17"/>
      <c r="Q42" s="17"/>
      <c r="R42" s="15"/>
      <c r="S42" s="15"/>
      <c r="T42" s="15"/>
      <c r="U42" s="15"/>
      <c r="V42" s="7"/>
      <c r="W42" s="7"/>
      <c r="X42" s="17"/>
      <c r="Y42" s="17"/>
      <c r="Z42" s="16"/>
      <c r="AA42" s="16"/>
      <c r="AB42" s="16"/>
    </row>
    <row r="43" spans="1:28" s="20" customFormat="1" x14ac:dyDescent="0.25">
      <c r="A43" s="15"/>
      <c r="B43" s="15"/>
      <c r="C43" s="15"/>
      <c r="D43" s="15"/>
      <c r="E43" s="16"/>
      <c r="F43" s="16"/>
      <c r="G43" s="15"/>
      <c r="H43" s="15"/>
      <c r="I43" s="15"/>
      <c r="J43" s="17"/>
      <c r="K43" s="7"/>
      <c r="L43" s="15"/>
      <c r="M43" s="15"/>
      <c r="N43" s="15"/>
      <c r="O43" s="15"/>
      <c r="P43" s="17"/>
      <c r="Q43" s="17"/>
      <c r="R43" s="15"/>
      <c r="S43" s="15"/>
      <c r="T43" s="15"/>
      <c r="U43" s="15"/>
      <c r="V43" s="7"/>
      <c r="W43" s="7"/>
      <c r="X43" s="17"/>
      <c r="Y43" s="17"/>
      <c r="Z43" s="16"/>
      <c r="AA43" s="16"/>
      <c r="AB43" s="16"/>
    </row>
    <row r="44" spans="1:28" s="20" customFormat="1" x14ac:dyDescent="0.25">
      <c r="A44" s="15"/>
      <c r="B44" s="15"/>
      <c r="C44" s="15"/>
      <c r="D44" s="15"/>
      <c r="E44" s="16"/>
      <c r="F44" s="16"/>
      <c r="G44" s="15"/>
      <c r="H44" s="15"/>
      <c r="I44" s="15"/>
      <c r="J44" s="17"/>
      <c r="K44" s="7"/>
      <c r="L44" s="15"/>
      <c r="M44" s="15"/>
      <c r="N44" s="15"/>
      <c r="O44" s="15"/>
      <c r="P44" s="17"/>
      <c r="Q44" s="17"/>
      <c r="R44" s="15"/>
      <c r="S44" s="15"/>
      <c r="T44" s="15"/>
      <c r="U44" s="15"/>
      <c r="V44" s="17"/>
      <c r="W44" s="17"/>
      <c r="X44" s="17"/>
      <c r="Y44" s="17"/>
      <c r="Z44" s="16"/>
      <c r="AA44" s="16"/>
      <c r="AB44" s="16"/>
    </row>
    <row r="45" spans="1:28" s="20" customFormat="1" x14ac:dyDescent="0.25">
      <c r="A45" s="15"/>
      <c r="B45" s="15"/>
      <c r="C45" s="15"/>
      <c r="D45" s="15"/>
      <c r="E45" s="16"/>
      <c r="F45" s="16"/>
      <c r="G45" s="15"/>
      <c r="H45" s="15"/>
      <c r="I45" s="15"/>
      <c r="J45" s="17"/>
      <c r="K45" s="7"/>
      <c r="L45" s="15"/>
      <c r="M45" s="15"/>
      <c r="N45" s="15"/>
      <c r="O45" s="15"/>
      <c r="P45" s="17"/>
      <c r="Q45" s="17"/>
      <c r="R45" s="15"/>
      <c r="S45" s="15"/>
      <c r="T45" s="15"/>
      <c r="U45" s="15"/>
      <c r="V45" s="17"/>
      <c r="W45" s="17"/>
      <c r="X45" s="17"/>
      <c r="Y45" s="17"/>
      <c r="Z45" s="16"/>
      <c r="AA45" s="16"/>
      <c r="AB45" s="16"/>
    </row>
    <row r="46" spans="1:28" s="20" customFormat="1" x14ac:dyDescent="0.25">
      <c r="A46" s="15"/>
      <c r="B46" s="15"/>
      <c r="C46" s="15"/>
      <c r="D46" s="15"/>
      <c r="E46" s="16"/>
      <c r="F46" s="16"/>
      <c r="G46" s="15"/>
      <c r="H46" s="15"/>
      <c r="I46" s="15"/>
      <c r="J46" s="17"/>
      <c r="K46" s="7"/>
      <c r="L46" s="15"/>
      <c r="M46" s="15"/>
      <c r="N46" s="15"/>
      <c r="O46" s="15"/>
      <c r="P46" s="17"/>
      <c r="Q46" s="17"/>
      <c r="R46" s="15"/>
      <c r="S46" s="15"/>
      <c r="T46" s="15"/>
      <c r="U46" s="15"/>
      <c r="V46" s="17"/>
      <c r="W46" s="17"/>
      <c r="X46" s="17"/>
      <c r="Y46" s="17"/>
      <c r="Z46" s="16"/>
      <c r="AA46" s="16"/>
      <c r="AB46" s="16"/>
    </row>
    <row r="47" spans="1:28" s="20" customFormat="1" x14ac:dyDescent="0.25">
      <c r="A47" s="15"/>
      <c r="B47" s="15"/>
      <c r="C47" s="15"/>
      <c r="D47" s="15"/>
      <c r="E47" s="16"/>
      <c r="F47" s="16"/>
      <c r="G47" s="15"/>
      <c r="H47" s="15"/>
      <c r="I47" s="15"/>
      <c r="J47" s="17"/>
      <c r="K47" s="7"/>
      <c r="L47" s="15"/>
      <c r="M47" s="15"/>
      <c r="N47" s="15"/>
      <c r="O47" s="15"/>
      <c r="P47" s="17"/>
      <c r="Q47" s="17"/>
      <c r="R47" s="15"/>
      <c r="S47" s="15"/>
      <c r="T47" s="15"/>
      <c r="U47" s="15"/>
      <c r="V47" s="17"/>
      <c r="W47" s="17"/>
      <c r="X47" s="17"/>
      <c r="Y47" s="17"/>
      <c r="Z47" s="16"/>
      <c r="AA47" s="16"/>
      <c r="AB47" s="16"/>
    </row>
    <row r="48" spans="1:28" s="20" customFormat="1" x14ac:dyDescent="0.25">
      <c r="A48" s="15"/>
      <c r="B48" s="15"/>
      <c r="C48" s="15"/>
      <c r="D48" s="15"/>
      <c r="E48" s="16"/>
      <c r="F48" s="16"/>
      <c r="G48" s="15"/>
      <c r="H48" s="15"/>
      <c r="I48" s="15"/>
      <c r="J48" s="17"/>
      <c r="K48" s="7"/>
      <c r="L48" s="15"/>
      <c r="M48" s="15"/>
      <c r="N48" s="15"/>
      <c r="O48" s="15"/>
      <c r="P48" s="17"/>
      <c r="Q48" s="17"/>
      <c r="R48" s="15"/>
      <c r="S48" s="15"/>
      <c r="T48" s="15"/>
      <c r="U48" s="15"/>
      <c r="V48" s="17"/>
      <c r="W48" s="17"/>
      <c r="X48" s="17"/>
      <c r="Y48" s="17"/>
      <c r="Z48" s="16"/>
      <c r="AA48" s="16"/>
      <c r="AB48" s="16"/>
    </row>
    <row r="49" spans="1:28" s="20" customFormat="1" x14ac:dyDescent="0.25">
      <c r="A49" s="15"/>
      <c r="B49" s="15"/>
      <c r="C49" s="15"/>
      <c r="D49" s="15"/>
      <c r="E49" s="16"/>
      <c r="F49" s="16"/>
      <c r="G49" s="15"/>
      <c r="H49" s="15"/>
      <c r="I49" s="15"/>
      <c r="J49" s="17"/>
      <c r="K49" s="7"/>
      <c r="L49" s="15"/>
      <c r="M49" s="15"/>
      <c r="N49" s="15"/>
      <c r="O49" s="15"/>
      <c r="P49" s="17"/>
      <c r="Q49" s="17"/>
      <c r="R49" s="15"/>
      <c r="S49" s="15"/>
      <c r="T49" s="15"/>
      <c r="U49" s="15"/>
      <c r="V49" s="17"/>
      <c r="W49" s="17"/>
      <c r="X49" s="17"/>
      <c r="Y49" s="17"/>
      <c r="Z49" s="16"/>
      <c r="AA49" s="16"/>
      <c r="AB49" s="16"/>
    </row>
    <row r="50" spans="1:28" s="20" customFormat="1" x14ac:dyDescent="0.25">
      <c r="A50" s="15"/>
      <c r="B50" s="15"/>
      <c r="C50" s="15"/>
      <c r="D50" s="15"/>
      <c r="E50" s="16"/>
      <c r="F50" s="16"/>
      <c r="G50" s="15"/>
      <c r="H50" s="15"/>
      <c r="I50" s="15"/>
      <c r="J50" s="17"/>
      <c r="K50" s="7"/>
      <c r="L50" s="15"/>
      <c r="M50" s="15"/>
      <c r="N50" s="15"/>
      <c r="O50" s="15"/>
      <c r="P50" s="17"/>
      <c r="Q50" s="17"/>
      <c r="R50" s="15"/>
      <c r="S50" s="16"/>
      <c r="T50" s="15"/>
      <c r="U50" s="15"/>
      <c r="V50" s="17"/>
      <c r="W50" s="17"/>
      <c r="X50" s="17"/>
      <c r="Y50" s="17"/>
      <c r="Z50" s="16"/>
      <c r="AA50" s="16"/>
      <c r="AB50" s="16"/>
    </row>
    <row r="51" spans="1:28" s="20" customFormat="1" x14ac:dyDescent="0.25">
      <c r="A51" s="15"/>
      <c r="B51" s="15"/>
      <c r="C51" s="15"/>
      <c r="D51" s="15"/>
      <c r="E51" s="16"/>
      <c r="F51" s="16"/>
      <c r="G51" s="15"/>
      <c r="H51" s="15"/>
      <c r="I51" s="15"/>
      <c r="J51" s="17"/>
      <c r="K51" s="17"/>
      <c r="L51" s="15"/>
      <c r="M51" s="15"/>
      <c r="N51" s="15"/>
      <c r="O51" s="15"/>
      <c r="P51" s="17"/>
      <c r="Q51" s="17"/>
      <c r="R51" s="15"/>
      <c r="S51" s="15"/>
      <c r="T51" s="15"/>
      <c r="U51" s="15"/>
      <c r="V51" s="17"/>
      <c r="W51" s="17"/>
      <c r="X51" s="17"/>
      <c r="Y51" s="17"/>
      <c r="Z51" s="16"/>
      <c r="AA51" s="16"/>
      <c r="AB51" s="16"/>
    </row>
    <row r="52" spans="1:28" s="20" customFormat="1" x14ac:dyDescent="0.25">
      <c r="A52" s="15"/>
      <c r="B52" s="15"/>
      <c r="C52" s="15"/>
      <c r="D52" s="15"/>
      <c r="E52" s="16"/>
      <c r="F52" s="16"/>
      <c r="G52" s="15"/>
      <c r="H52" s="15"/>
      <c r="I52" s="15"/>
      <c r="J52" s="17"/>
      <c r="K52" s="17"/>
      <c r="L52" s="15"/>
      <c r="M52" s="15"/>
      <c r="N52" s="15"/>
      <c r="O52" s="15"/>
      <c r="P52" s="17"/>
      <c r="Q52" s="17"/>
      <c r="R52" s="15"/>
      <c r="S52" s="15"/>
      <c r="T52" s="15"/>
      <c r="U52" s="15"/>
      <c r="V52" s="17"/>
      <c r="W52" s="17"/>
      <c r="X52" s="17"/>
      <c r="Y52" s="17"/>
      <c r="Z52" s="16"/>
      <c r="AA52" s="16"/>
      <c r="AB52" s="16"/>
    </row>
    <row r="53" spans="1:28" s="20" customFormat="1" x14ac:dyDescent="0.25">
      <c r="A53" s="15"/>
      <c r="B53" s="15"/>
      <c r="C53" s="15"/>
      <c r="D53" s="15"/>
      <c r="E53" s="16"/>
      <c r="F53" s="16"/>
      <c r="G53" s="15"/>
      <c r="H53" s="15"/>
      <c r="I53" s="15"/>
      <c r="J53" s="17"/>
      <c r="K53" s="17"/>
      <c r="L53" s="15"/>
      <c r="M53" s="15"/>
      <c r="N53" s="15"/>
      <c r="O53" s="15"/>
      <c r="P53" s="17"/>
      <c r="Q53" s="17"/>
      <c r="R53" s="15"/>
      <c r="S53" s="15"/>
      <c r="T53" s="15"/>
      <c r="U53" s="15"/>
      <c r="V53" s="17"/>
      <c r="W53" s="17"/>
      <c r="X53" s="17"/>
      <c r="Y53" s="17"/>
      <c r="Z53" s="16"/>
      <c r="AA53" s="16"/>
      <c r="AB53" s="16"/>
    </row>
    <row r="54" spans="1:28" s="20" customFormat="1" x14ac:dyDescent="0.25">
      <c r="A54" s="15"/>
      <c r="B54" s="15"/>
      <c r="C54" s="15"/>
      <c r="D54" s="15"/>
      <c r="E54" s="16"/>
      <c r="F54" s="16"/>
      <c r="G54" s="15"/>
      <c r="H54" s="15"/>
      <c r="I54" s="15"/>
      <c r="J54" s="17"/>
      <c r="K54" s="17"/>
      <c r="L54" s="15"/>
      <c r="M54" s="15"/>
      <c r="N54" s="15"/>
      <c r="O54" s="15"/>
      <c r="P54" s="17"/>
      <c r="Q54" s="17"/>
      <c r="R54" s="15"/>
      <c r="S54" s="15"/>
      <c r="T54" s="15"/>
      <c r="U54" s="15"/>
      <c r="V54" s="17"/>
      <c r="W54" s="17"/>
      <c r="X54" s="17"/>
      <c r="Y54" s="17"/>
      <c r="Z54" s="16"/>
      <c r="AA54" s="16"/>
      <c r="AB54" s="16"/>
    </row>
    <row r="55" spans="1:28" s="20" customFormat="1" x14ac:dyDescent="0.25">
      <c r="A55" s="15"/>
      <c r="B55" s="15"/>
      <c r="C55" s="15"/>
      <c r="D55" s="15"/>
      <c r="E55" s="16"/>
      <c r="F55" s="16"/>
      <c r="G55" s="15"/>
      <c r="H55" s="15"/>
      <c r="I55" s="15"/>
      <c r="J55" s="17"/>
      <c r="K55" s="17"/>
      <c r="L55" s="15"/>
      <c r="M55" s="15"/>
      <c r="N55" s="15"/>
      <c r="O55" s="15"/>
      <c r="P55" s="17"/>
      <c r="Q55" s="17"/>
      <c r="R55" s="15"/>
      <c r="S55" s="15"/>
      <c r="T55" s="15"/>
      <c r="U55" s="15"/>
      <c r="V55" s="17"/>
      <c r="W55" s="17"/>
      <c r="X55" s="17"/>
      <c r="Y55" s="17"/>
      <c r="Z55" s="16"/>
      <c r="AA55" s="16"/>
      <c r="AB55" s="16"/>
    </row>
    <row r="56" spans="1:28" s="20" customFormat="1" x14ac:dyDescent="0.25">
      <c r="A56" s="15"/>
      <c r="B56" s="15"/>
      <c r="C56" s="15"/>
      <c r="D56" s="15"/>
      <c r="E56" s="16"/>
      <c r="F56" s="16"/>
      <c r="G56" s="15"/>
      <c r="H56" s="15"/>
      <c r="I56" s="15"/>
      <c r="J56" s="17"/>
      <c r="K56" s="17"/>
      <c r="L56" s="15"/>
      <c r="M56" s="15"/>
      <c r="N56" s="15"/>
      <c r="O56" s="15"/>
      <c r="P56" s="17"/>
      <c r="Q56" s="17"/>
      <c r="R56" s="15"/>
      <c r="S56" s="15"/>
      <c r="T56" s="15"/>
      <c r="U56" s="15"/>
      <c r="V56" s="17"/>
      <c r="W56" s="17"/>
      <c r="X56" s="17"/>
      <c r="Y56" s="17"/>
      <c r="Z56" s="16"/>
      <c r="AA56" s="16"/>
      <c r="AB56" s="16"/>
    </row>
    <row r="57" spans="1:28" s="20" customFormat="1" x14ac:dyDescent="0.25">
      <c r="A57" s="15"/>
      <c r="B57" s="15"/>
      <c r="C57" s="15"/>
      <c r="D57" s="15"/>
      <c r="E57" s="16"/>
      <c r="F57" s="16"/>
      <c r="G57" s="15"/>
      <c r="H57" s="15"/>
      <c r="I57" s="15"/>
      <c r="J57" s="17"/>
      <c r="K57" s="17"/>
      <c r="L57" s="15"/>
      <c r="M57" s="15"/>
      <c r="N57" s="15"/>
      <c r="O57" s="15"/>
      <c r="P57" s="17"/>
      <c r="Q57" s="17"/>
      <c r="R57" s="15"/>
      <c r="S57" s="15"/>
      <c r="T57" s="15"/>
      <c r="U57" s="15"/>
      <c r="V57" s="17"/>
      <c r="W57" s="17"/>
      <c r="X57" s="17"/>
      <c r="Y57" s="17"/>
      <c r="Z57" s="16"/>
      <c r="AA57" s="16"/>
      <c r="AB57" s="16"/>
    </row>
    <row r="58" spans="1:28" s="20" customFormat="1" x14ac:dyDescent="0.25">
      <c r="A58" s="15"/>
      <c r="B58" s="15"/>
      <c r="C58" s="15"/>
      <c r="D58" s="15"/>
      <c r="E58" s="16"/>
      <c r="F58" s="16"/>
      <c r="G58" s="15"/>
      <c r="H58" s="15"/>
      <c r="I58" s="15"/>
      <c r="J58" s="17"/>
      <c r="K58" s="17"/>
      <c r="L58" s="15"/>
      <c r="M58" s="15"/>
      <c r="N58" s="15"/>
      <c r="O58" s="15"/>
      <c r="P58" s="17"/>
      <c r="Q58" s="17"/>
      <c r="R58" s="15"/>
      <c r="S58" s="15"/>
      <c r="T58" s="15"/>
      <c r="U58" s="15"/>
      <c r="V58" s="17"/>
      <c r="W58" s="17"/>
      <c r="X58" s="17"/>
      <c r="Y58" s="17"/>
      <c r="Z58" s="16"/>
      <c r="AA58" s="16"/>
      <c r="AB58" s="16"/>
    </row>
    <row r="59" spans="1:28" s="20" customFormat="1" x14ac:dyDescent="0.25">
      <c r="A59" s="15"/>
      <c r="B59" s="15"/>
      <c r="C59" s="15"/>
      <c r="D59" s="15"/>
      <c r="E59" s="16"/>
      <c r="F59" s="16"/>
      <c r="G59" s="15"/>
      <c r="H59" s="15"/>
      <c r="I59" s="15"/>
      <c r="J59" s="17"/>
      <c r="K59" s="17"/>
      <c r="L59" s="15"/>
      <c r="M59" s="15"/>
      <c r="N59" s="15"/>
      <c r="O59" s="15"/>
      <c r="P59" s="17"/>
      <c r="Q59" s="17"/>
      <c r="R59" s="15"/>
      <c r="S59" s="15"/>
      <c r="T59" s="15"/>
      <c r="U59" s="15"/>
      <c r="V59" s="17"/>
      <c r="W59" s="17"/>
      <c r="X59" s="17"/>
      <c r="Y59" s="17"/>
      <c r="Z59" s="16"/>
      <c r="AA59" s="16"/>
      <c r="AB59" s="16"/>
    </row>
    <row r="60" spans="1:28" s="20" customFormat="1" x14ac:dyDescent="0.25">
      <c r="A60" s="15"/>
      <c r="B60" s="15"/>
      <c r="C60" s="15"/>
      <c r="D60" s="15"/>
      <c r="E60" s="16"/>
      <c r="F60" s="16"/>
      <c r="G60" s="15"/>
      <c r="H60" s="15"/>
      <c r="I60" s="15"/>
      <c r="J60" s="17"/>
      <c r="K60" s="17"/>
      <c r="L60" s="15"/>
      <c r="M60" s="15"/>
      <c r="N60" s="15"/>
      <c r="O60" s="15"/>
      <c r="P60" s="17"/>
      <c r="Q60" s="17"/>
      <c r="R60" s="15"/>
      <c r="S60" s="15"/>
      <c r="T60" s="15"/>
      <c r="U60" s="15"/>
      <c r="V60" s="17"/>
      <c r="W60" s="17"/>
      <c r="X60" s="17"/>
      <c r="Y60" s="17"/>
      <c r="Z60" s="16"/>
      <c r="AA60" s="16"/>
      <c r="AB60" s="16"/>
    </row>
    <row r="61" spans="1:28" s="20" customFormat="1" x14ac:dyDescent="0.25">
      <c r="A61" s="15"/>
      <c r="B61" s="15"/>
      <c r="C61" s="15"/>
      <c r="D61" s="15"/>
      <c r="E61" s="16"/>
      <c r="F61" s="16"/>
      <c r="G61" s="15"/>
      <c r="H61" s="15"/>
      <c r="I61" s="15"/>
      <c r="J61" s="17"/>
      <c r="K61" s="17"/>
      <c r="L61" s="15"/>
      <c r="M61" s="15"/>
      <c r="N61" s="15"/>
      <c r="O61" s="15"/>
      <c r="P61" s="17"/>
      <c r="Q61" s="17"/>
      <c r="R61" s="15"/>
      <c r="S61" s="15"/>
      <c r="T61" s="15"/>
      <c r="U61" s="15"/>
      <c r="V61" s="17"/>
      <c r="W61" s="17"/>
      <c r="X61" s="17"/>
      <c r="Y61" s="17"/>
      <c r="Z61" s="16"/>
      <c r="AA61" s="16"/>
      <c r="AB61" s="16"/>
    </row>
    <row r="62" spans="1:28" s="20" customFormat="1" x14ac:dyDescent="0.25">
      <c r="A62" s="15"/>
      <c r="B62" s="15"/>
      <c r="C62" s="15"/>
      <c r="D62" s="15"/>
      <c r="E62" s="16"/>
      <c r="F62" s="16"/>
      <c r="G62" s="15"/>
      <c r="H62" s="15"/>
      <c r="I62" s="15"/>
      <c r="J62" s="17"/>
      <c r="K62" s="17"/>
      <c r="L62" s="15"/>
      <c r="M62" s="15"/>
      <c r="N62" s="15"/>
      <c r="O62" s="15"/>
      <c r="P62" s="17"/>
      <c r="Q62" s="17"/>
      <c r="R62" s="15"/>
      <c r="S62" s="15"/>
      <c r="T62" s="15"/>
      <c r="U62" s="15"/>
      <c r="V62" s="17"/>
      <c r="W62" s="17"/>
      <c r="X62" s="17"/>
      <c r="Y62" s="17"/>
      <c r="Z62" s="16"/>
      <c r="AA62" s="16"/>
      <c r="AB62" s="16"/>
    </row>
    <row r="63" spans="1:28" s="20" customFormat="1" x14ac:dyDescent="0.25">
      <c r="A63" s="15"/>
      <c r="B63" s="15"/>
      <c r="C63" s="15"/>
      <c r="D63" s="15"/>
      <c r="E63" s="16"/>
      <c r="F63" s="16"/>
      <c r="G63" s="15"/>
      <c r="H63" s="15"/>
      <c r="I63" s="15"/>
      <c r="J63" s="17"/>
      <c r="K63" s="17"/>
      <c r="L63" s="15"/>
      <c r="M63" s="15"/>
      <c r="N63" s="15"/>
      <c r="O63" s="15"/>
      <c r="P63" s="17"/>
      <c r="Q63" s="17"/>
      <c r="R63" s="15"/>
      <c r="S63" s="15"/>
      <c r="T63" s="15"/>
      <c r="U63" s="15"/>
      <c r="V63" s="17"/>
      <c r="W63" s="17"/>
      <c r="X63" s="17"/>
      <c r="Y63" s="17"/>
      <c r="Z63" s="16"/>
      <c r="AA63" s="16"/>
      <c r="AB63" s="16"/>
    </row>
    <row r="64" spans="1:28" s="20" customFormat="1" x14ac:dyDescent="0.25">
      <c r="A64" s="15"/>
      <c r="B64" s="15"/>
      <c r="C64" s="15"/>
      <c r="D64" s="15"/>
      <c r="E64" s="16"/>
      <c r="F64" s="16"/>
      <c r="G64" s="15"/>
      <c r="H64" s="15"/>
      <c r="I64" s="15"/>
      <c r="J64" s="17"/>
      <c r="K64" s="17"/>
      <c r="L64" s="15"/>
      <c r="M64" s="15"/>
      <c r="N64" s="15"/>
      <c r="O64" s="15"/>
      <c r="P64" s="17"/>
      <c r="Q64" s="17"/>
      <c r="R64" s="15"/>
      <c r="S64" s="15"/>
      <c r="T64" s="15"/>
      <c r="U64" s="15"/>
      <c r="V64" s="17"/>
      <c r="W64" s="17"/>
      <c r="X64" s="17"/>
      <c r="Y64" s="17"/>
      <c r="Z64" s="16"/>
      <c r="AA64" s="16"/>
      <c r="AB64" s="16"/>
    </row>
    <row r="65" spans="1:28" s="20" customFormat="1" x14ac:dyDescent="0.25">
      <c r="A65" s="15"/>
      <c r="B65" s="15"/>
      <c r="C65" s="15"/>
      <c r="D65" s="15"/>
      <c r="E65" s="16"/>
      <c r="F65" s="16"/>
      <c r="G65" s="15"/>
      <c r="H65" s="15"/>
      <c r="I65" s="15"/>
      <c r="J65" s="17"/>
      <c r="K65" s="17"/>
      <c r="L65" s="15"/>
      <c r="M65" s="15"/>
      <c r="N65" s="15"/>
      <c r="O65" s="15"/>
      <c r="P65" s="17"/>
      <c r="Q65" s="17"/>
      <c r="R65" s="15"/>
      <c r="S65" s="15"/>
      <c r="T65" s="15"/>
      <c r="U65" s="15"/>
      <c r="V65" s="17"/>
      <c r="W65" s="17"/>
      <c r="X65" s="17"/>
      <c r="Y65" s="17"/>
      <c r="Z65" s="16"/>
      <c r="AA65" s="16"/>
      <c r="AB65" s="16"/>
    </row>
    <row r="66" spans="1:28" s="20" customFormat="1" x14ac:dyDescent="0.25">
      <c r="A66" s="15"/>
      <c r="B66" s="15"/>
      <c r="C66" s="15"/>
      <c r="D66" s="15"/>
      <c r="E66" s="16"/>
      <c r="F66" s="16"/>
      <c r="G66" s="15"/>
      <c r="H66" s="15"/>
      <c r="I66" s="15"/>
      <c r="J66" s="17"/>
      <c r="K66" s="17"/>
      <c r="L66" s="15"/>
      <c r="M66" s="15"/>
      <c r="N66" s="15"/>
      <c r="O66" s="15"/>
      <c r="P66" s="17"/>
      <c r="Q66" s="17"/>
      <c r="R66" s="15"/>
      <c r="S66" s="15"/>
      <c r="T66" s="15"/>
      <c r="U66" s="15"/>
      <c r="V66" s="17"/>
      <c r="W66" s="17"/>
      <c r="X66" s="17"/>
      <c r="Y66" s="17"/>
      <c r="Z66" s="16"/>
      <c r="AA66" s="16"/>
      <c r="AB66" s="16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17"/>
      <c r="L67" s="3"/>
      <c r="M67" s="3"/>
      <c r="N67" s="3"/>
      <c r="O67" s="3"/>
      <c r="P67" s="17"/>
      <c r="Q67" s="17"/>
      <c r="R67" s="3"/>
      <c r="S67" s="3"/>
      <c r="T67" s="3"/>
      <c r="U67" s="3"/>
      <c r="V67" s="17"/>
      <c r="W67" s="1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17"/>
      <c r="L68" s="3"/>
      <c r="M68" s="3"/>
      <c r="N68" s="3"/>
      <c r="O68" s="3"/>
      <c r="P68" s="17"/>
      <c r="Q68" s="17"/>
      <c r="R68" s="3"/>
      <c r="S68" s="3"/>
      <c r="T68" s="3"/>
      <c r="U68" s="3"/>
      <c r="V68" s="17"/>
      <c r="W68" s="1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17"/>
      <c r="L69" s="3"/>
      <c r="M69" s="3"/>
      <c r="N69" s="3"/>
      <c r="O69" s="3"/>
      <c r="P69" s="17"/>
      <c r="Q69" s="17"/>
      <c r="R69" s="3"/>
      <c r="S69" s="3"/>
      <c r="T69" s="3"/>
      <c r="U69" s="3"/>
      <c r="V69" s="17"/>
      <c r="W69" s="1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17"/>
      <c r="L70" s="3"/>
      <c r="M70" s="3"/>
      <c r="N70" s="3"/>
      <c r="O70" s="3"/>
      <c r="P70" s="17"/>
      <c r="Q70" s="17"/>
      <c r="R70" s="3"/>
      <c r="S70" s="3"/>
      <c r="T70" s="3"/>
      <c r="U70" s="3"/>
      <c r="V70" s="17"/>
      <c r="W70" s="1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17"/>
      <c r="L71" s="3"/>
      <c r="M71" s="3"/>
      <c r="N71" s="3"/>
      <c r="O71" s="3"/>
      <c r="P71" s="17"/>
      <c r="Q71" s="17"/>
      <c r="R71" s="3"/>
      <c r="S71" s="3"/>
      <c r="T71" s="3"/>
      <c r="U71" s="3"/>
      <c r="V71" s="17"/>
      <c r="W71" s="1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17"/>
      <c r="L72" s="3"/>
      <c r="M72" s="3"/>
      <c r="N72" s="3"/>
      <c r="O72" s="3"/>
      <c r="P72" s="17"/>
      <c r="Q72" s="17"/>
      <c r="R72" s="3"/>
      <c r="S72" s="3"/>
      <c r="T72" s="3"/>
      <c r="U72" s="3"/>
      <c r="V72" s="17"/>
      <c r="W72" s="1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17"/>
      <c r="L73" s="3"/>
      <c r="M73" s="3"/>
      <c r="N73" s="3"/>
      <c r="O73" s="3"/>
      <c r="P73" s="7"/>
      <c r="Q73" s="7"/>
      <c r="R73" s="3"/>
      <c r="S73" s="3"/>
      <c r="T73" s="3"/>
      <c r="U73" s="3"/>
      <c r="V73" s="17"/>
      <c r="W73" s="17"/>
      <c r="X73" s="7"/>
      <c r="Y73" s="7"/>
      <c r="Z73" s="12"/>
      <c r="AA73" s="12"/>
      <c r="AB73" s="12"/>
    </row>
    <row r="74" spans="1:28" ht="15.75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17"/>
      <c r="L74" s="3"/>
      <c r="M74" s="3"/>
      <c r="N74" s="3"/>
      <c r="O74" s="3"/>
      <c r="P74" s="7"/>
      <c r="Q74" s="7"/>
      <c r="R74" s="3"/>
      <c r="S74" s="3"/>
      <c r="T74" s="3"/>
      <c r="U74" s="3"/>
      <c r="V74" s="17"/>
      <c r="W74" s="17"/>
      <c r="X74" s="7"/>
      <c r="Y74" s="7"/>
      <c r="Z74" s="12"/>
      <c r="AA74" s="12"/>
      <c r="AB74" s="26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17"/>
      <c r="L75" s="3"/>
      <c r="M75" s="3"/>
      <c r="N75" s="3"/>
      <c r="O75" s="3"/>
      <c r="P75" s="7"/>
      <c r="Q75" s="7"/>
      <c r="R75" s="3"/>
      <c r="S75" s="3"/>
      <c r="T75" s="3"/>
      <c r="U75" s="3"/>
      <c r="V75" s="17"/>
      <c r="W75" s="1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17"/>
      <c r="L76" s="3"/>
      <c r="M76" s="3"/>
      <c r="N76" s="3"/>
      <c r="O76" s="3"/>
      <c r="P76" s="7"/>
      <c r="Q76" s="7"/>
      <c r="R76" s="3"/>
      <c r="S76" s="3"/>
      <c r="T76" s="3"/>
      <c r="U76" s="3"/>
      <c r="V76" s="17"/>
      <c r="W76" s="1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17"/>
      <c r="L77" s="3"/>
      <c r="M77" s="3"/>
      <c r="N77" s="3"/>
      <c r="O77" s="3"/>
      <c r="P77" s="7"/>
      <c r="Q77" s="7"/>
      <c r="R77" s="3"/>
      <c r="S77" s="3"/>
      <c r="T77" s="3"/>
      <c r="U77" s="3"/>
      <c r="V77" s="17"/>
      <c r="W77" s="1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17"/>
      <c r="L78" s="3"/>
      <c r="M78" s="3"/>
      <c r="N78" s="3"/>
      <c r="O78" s="3"/>
      <c r="P78" s="7"/>
      <c r="Q78" s="7"/>
      <c r="R78" s="3"/>
      <c r="S78" s="3"/>
      <c r="T78" s="3"/>
      <c r="U78" s="3"/>
      <c r="V78" s="17"/>
      <c r="W78" s="1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1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1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1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1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1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1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1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1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1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3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3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3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3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3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3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3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3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3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3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3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3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3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3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3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3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3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3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3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3"/>
      <c r="V159" s="7"/>
      <c r="W159" s="7"/>
      <c r="X159" s="7"/>
      <c r="Y159" s="7"/>
      <c r="Z159" s="12"/>
      <c r="AA159" s="12"/>
      <c r="AB159" s="12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2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2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2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2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2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2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2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2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DD093-E959-4667-8F0E-CF3591C5FDE0}">
  <dimension ref="A1:AC170"/>
  <sheetViews>
    <sheetView workbookViewId="0">
      <selection activeCell="G26" sqref="G26"/>
    </sheetView>
  </sheetViews>
  <sheetFormatPr defaultRowHeight="15" x14ac:dyDescent="0.25"/>
  <cols>
    <col min="1" max="1" width="20.28515625" customWidth="1"/>
    <col min="2" max="2" width="19.140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85546875" style="8" customWidth="1"/>
    <col min="18" max="18" width="3.42578125" style="4" customWidth="1"/>
    <col min="19" max="19" width="12.7109375" customWidth="1"/>
    <col min="21" max="21" width="11.140625" bestFit="1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1243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1244</v>
      </c>
      <c r="B3" s="3" t="s">
        <v>1245</v>
      </c>
      <c r="C3" s="3" t="s">
        <v>489</v>
      </c>
      <c r="D3" s="3">
        <v>160</v>
      </c>
      <c r="E3" s="12">
        <v>98700</v>
      </c>
      <c r="F3" s="12"/>
      <c r="G3" s="3">
        <v>100.1982</v>
      </c>
      <c r="H3" s="3" t="s">
        <v>18</v>
      </c>
      <c r="I3" s="3">
        <v>1.8559000000000001</v>
      </c>
      <c r="J3" s="7">
        <v>1201</v>
      </c>
      <c r="K3" s="7">
        <f>I3*J3</f>
        <v>2228.9358999999999</v>
      </c>
      <c r="L3" s="3"/>
      <c r="M3" s="3">
        <v>45.520200000000003</v>
      </c>
      <c r="N3" s="3" t="s">
        <v>18</v>
      </c>
      <c r="O3" s="3">
        <v>13.6111</v>
      </c>
      <c r="P3" s="7">
        <v>196</v>
      </c>
      <c r="Q3" s="7">
        <f>O3*P3</f>
        <v>2667.7755999999999</v>
      </c>
      <c r="R3" s="3"/>
      <c r="S3" s="3">
        <v>14.281599999999999</v>
      </c>
      <c r="T3" s="3" t="s">
        <v>18</v>
      </c>
      <c r="U3" s="14">
        <v>1.1304000000000001</v>
      </c>
      <c r="V3" s="7">
        <v>96.97</v>
      </c>
      <c r="W3" s="7">
        <f>U3*V3</f>
        <v>109.61488800000001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106</v>
      </c>
      <c r="I4" s="3">
        <v>6.8871000000000002</v>
      </c>
      <c r="J4" s="7">
        <v>704</v>
      </c>
      <c r="K4" s="7">
        <f t="shared" ref="K4:K12" si="0">I4*J4</f>
        <v>4848.5183999999999</v>
      </c>
      <c r="L4" s="3"/>
      <c r="M4" s="3"/>
      <c r="N4" s="3" t="s">
        <v>106</v>
      </c>
      <c r="O4" s="3">
        <v>11.842499999999999</v>
      </c>
      <c r="P4" s="7">
        <v>196</v>
      </c>
      <c r="Q4" s="7">
        <f t="shared" ref="Q4:Q8" si="1">O4*P4</f>
        <v>2321.1299999999997</v>
      </c>
      <c r="R4" s="3"/>
      <c r="S4" s="3"/>
      <c r="T4" s="3" t="s">
        <v>106</v>
      </c>
      <c r="U4" s="14">
        <v>0.89390000000000003</v>
      </c>
      <c r="V4" s="7">
        <v>96.97</v>
      </c>
      <c r="W4" s="7">
        <f t="shared" ref="W4:W10" si="2">U4*V4</f>
        <v>86.681483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115</v>
      </c>
      <c r="I5" s="3">
        <v>5.0552000000000001</v>
      </c>
      <c r="J5" s="7">
        <v>980</v>
      </c>
      <c r="K5" s="7">
        <f t="shared" si="0"/>
        <v>4954.0960000000005</v>
      </c>
      <c r="L5" s="3"/>
      <c r="M5" s="3"/>
      <c r="N5" s="3" t="s">
        <v>161</v>
      </c>
      <c r="O5" s="3">
        <v>6.1962999999999999</v>
      </c>
      <c r="P5" s="7">
        <v>196</v>
      </c>
      <c r="Q5" s="7">
        <f t="shared" si="1"/>
        <v>1214.4748</v>
      </c>
      <c r="R5" s="3"/>
      <c r="S5" s="3"/>
      <c r="T5" s="3" t="s">
        <v>161</v>
      </c>
      <c r="U5" s="14">
        <v>0.42720000000000002</v>
      </c>
      <c r="V5" s="7">
        <v>96.97</v>
      </c>
      <c r="W5" s="7">
        <f t="shared" si="2"/>
        <v>41.425584000000001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307</v>
      </c>
      <c r="I6" s="3">
        <v>28.3965</v>
      </c>
      <c r="J6" s="7">
        <v>897</v>
      </c>
      <c r="K6" s="7">
        <f t="shared" si="0"/>
        <v>25471.660499999998</v>
      </c>
      <c r="L6" s="3"/>
      <c r="M6" s="3"/>
      <c r="N6" s="3" t="s">
        <v>115</v>
      </c>
      <c r="O6" s="3">
        <v>1.7045999999999999</v>
      </c>
      <c r="P6" s="7">
        <v>196</v>
      </c>
      <c r="Q6" s="7">
        <f t="shared" si="1"/>
        <v>334.10159999999996</v>
      </c>
      <c r="R6" s="3"/>
      <c r="S6" s="3"/>
      <c r="T6" s="3" t="s">
        <v>307</v>
      </c>
      <c r="U6" s="3">
        <v>0.2419</v>
      </c>
      <c r="V6" s="7">
        <v>96.97</v>
      </c>
      <c r="W6" s="7">
        <f t="shared" si="2"/>
        <v>23.457042999999999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165</v>
      </c>
      <c r="I7" s="3">
        <v>5.1493000000000002</v>
      </c>
      <c r="J7" s="7">
        <v>621</v>
      </c>
      <c r="K7" s="7">
        <f t="shared" si="0"/>
        <v>3197.7153000000003</v>
      </c>
      <c r="L7" s="3"/>
      <c r="M7" s="3"/>
      <c r="N7" s="3" t="s">
        <v>31</v>
      </c>
      <c r="O7" s="3">
        <v>0.67530000000000001</v>
      </c>
      <c r="P7" s="7">
        <v>196</v>
      </c>
      <c r="Q7" s="7">
        <f t="shared" si="1"/>
        <v>132.3588</v>
      </c>
      <c r="R7" s="3"/>
      <c r="S7" s="3"/>
      <c r="T7" s="3" t="s">
        <v>31</v>
      </c>
      <c r="U7" s="3">
        <v>3.1030000000000002</v>
      </c>
      <c r="V7" s="7">
        <v>96.97</v>
      </c>
      <c r="W7" s="7">
        <f t="shared" si="2"/>
        <v>300.89791000000002</v>
      </c>
      <c r="X7" s="7"/>
      <c r="Y7" s="7"/>
      <c r="Z7" s="12"/>
      <c r="AA7" s="12"/>
      <c r="AB7" s="12"/>
      <c r="AC7" s="4"/>
    </row>
    <row r="8" spans="1:29" x14ac:dyDescent="0.25">
      <c r="A8" s="3"/>
      <c r="B8" s="3"/>
      <c r="C8" s="3"/>
      <c r="D8" s="3"/>
      <c r="E8" s="12"/>
      <c r="F8" s="12"/>
      <c r="G8" s="3"/>
      <c r="H8" s="3" t="s">
        <v>788</v>
      </c>
      <c r="I8" s="3">
        <v>13.701700000000001</v>
      </c>
      <c r="J8" s="7">
        <v>1021</v>
      </c>
      <c r="K8" s="7">
        <f t="shared" si="0"/>
        <v>13989.4357</v>
      </c>
      <c r="L8" s="3"/>
      <c r="M8" s="3"/>
      <c r="N8" s="3" t="s">
        <v>63</v>
      </c>
      <c r="O8" s="3">
        <v>11.490399999999999</v>
      </c>
      <c r="P8" s="7">
        <v>196</v>
      </c>
      <c r="Q8" s="7">
        <f t="shared" si="1"/>
        <v>2252.1183999999998</v>
      </c>
      <c r="R8" s="3"/>
      <c r="S8" s="3"/>
      <c r="T8" s="3" t="s">
        <v>275</v>
      </c>
      <c r="U8" s="14">
        <v>0.1449</v>
      </c>
      <c r="V8" s="7">
        <v>96.97</v>
      </c>
      <c r="W8" s="7">
        <f t="shared" si="2"/>
        <v>14.050953</v>
      </c>
      <c r="X8" s="7"/>
      <c r="Y8" s="7"/>
      <c r="Z8" s="12"/>
      <c r="AA8" s="12"/>
      <c r="AB8" s="12"/>
      <c r="AC8" s="4"/>
    </row>
    <row r="9" spans="1:29" x14ac:dyDescent="0.25">
      <c r="A9" s="3"/>
      <c r="B9" s="3"/>
      <c r="C9" s="3"/>
      <c r="D9" s="3"/>
      <c r="E9" s="12"/>
      <c r="F9" s="12"/>
      <c r="G9" s="3"/>
      <c r="H9" s="3" t="s">
        <v>31</v>
      </c>
      <c r="I9" s="3">
        <v>38.137900000000002</v>
      </c>
      <c r="J9" s="7">
        <v>787</v>
      </c>
      <c r="K9" s="7">
        <f t="shared" si="0"/>
        <v>30014.527300000002</v>
      </c>
      <c r="L9" s="3"/>
      <c r="M9" s="3"/>
      <c r="N9" s="3"/>
      <c r="O9" s="3"/>
      <c r="P9" s="7"/>
      <c r="Q9" s="7"/>
      <c r="R9" s="3"/>
      <c r="S9" s="3"/>
      <c r="T9" s="3" t="s">
        <v>63</v>
      </c>
      <c r="U9" s="3">
        <v>0.37909999999999999</v>
      </c>
      <c r="V9" s="7">
        <v>96.97</v>
      </c>
      <c r="W9" s="7">
        <f t="shared" si="2"/>
        <v>36.761327000000001</v>
      </c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 t="s">
        <v>275</v>
      </c>
      <c r="I10" s="3">
        <v>0.26569999999999999</v>
      </c>
      <c r="J10" s="7">
        <v>718</v>
      </c>
      <c r="K10" s="7">
        <f t="shared" si="0"/>
        <v>190.77259999999998</v>
      </c>
      <c r="L10" s="3"/>
      <c r="M10" s="3"/>
      <c r="N10" s="3"/>
      <c r="O10" s="3"/>
      <c r="P10" s="7"/>
      <c r="Q10" s="7"/>
      <c r="R10" s="3"/>
      <c r="S10" s="3"/>
      <c r="T10" s="3" t="s">
        <v>166</v>
      </c>
      <c r="U10" s="3">
        <v>7.9611999999999998</v>
      </c>
      <c r="V10" s="7">
        <v>96.97</v>
      </c>
      <c r="W10" s="7">
        <f t="shared" si="2"/>
        <v>771.99756400000001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63</v>
      </c>
      <c r="I11" s="3">
        <v>0.42949999999999999</v>
      </c>
      <c r="J11" s="7">
        <v>386</v>
      </c>
      <c r="K11" s="7">
        <f t="shared" si="0"/>
        <v>165.78700000000001</v>
      </c>
      <c r="L11" s="3"/>
      <c r="M11" s="3"/>
      <c r="N11" s="3"/>
      <c r="O11" s="3"/>
      <c r="P11" s="7"/>
      <c r="Q11" s="7"/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166</v>
      </c>
      <c r="I12" s="3">
        <v>0.31940000000000002</v>
      </c>
      <c r="J12" s="7">
        <v>331</v>
      </c>
      <c r="K12" s="7">
        <f t="shared" si="0"/>
        <v>105.7214</v>
      </c>
      <c r="L12" s="3"/>
      <c r="M12" s="3"/>
      <c r="N12" s="3"/>
      <c r="O12" s="3"/>
      <c r="P12" s="7"/>
      <c r="Q12" s="7"/>
      <c r="R12" s="3"/>
      <c r="S12" s="3"/>
      <c r="T12" s="3"/>
      <c r="U12" s="14"/>
      <c r="V12" s="7"/>
      <c r="W12" s="7"/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/>
      <c r="I13" s="3">
        <f>SUM(I3:I12)</f>
        <v>100.1982</v>
      </c>
      <c r="J13" s="7"/>
      <c r="K13" s="7">
        <f>SUM(K3:K12)</f>
        <v>85167.170099999988</v>
      </c>
      <c r="L13" s="3"/>
      <c r="M13" s="3"/>
      <c r="N13" s="3"/>
      <c r="O13" s="3">
        <f>SUM(O3:O8)</f>
        <v>45.520200000000003</v>
      </c>
      <c r="P13" s="7"/>
      <c r="Q13" s="7">
        <f>SUM(Q3:Q8)</f>
        <v>8921.9591999999993</v>
      </c>
      <c r="R13" s="3"/>
      <c r="S13" s="3"/>
      <c r="T13" s="3"/>
      <c r="U13" s="14">
        <f>SUM(U3:U10)</f>
        <v>14.281600000000001</v>
      </c>
      <c r="V13" s="7"/>
      <c r="W13" s="7">
        <f>SUM(W3:W10)</f>
        <v>1384.8867520000001</v>
      </c>
      <c r="X13" s="7"/>
      <c r="Y13" s="7">
        <f>K13+Q13+W13</f>
        <v>95474.016051999992</v>
      </c>
      <c r="Z13" s="12">
        <v>95500</v>
      </c>
      <c r="AA13" s="12">
        <v>98700</v>
      </c>
      <c r="AB13" s="12">
        <f>Z13-AA13</f>
        <v>-3200</v>
      </c>
      <c r="AC13" s="4"/>
    </row>
    <row r="14" spans="1:29" x14ac:dyDescent="0.25">
      <c r="A14" s="29"/>
      <c r="B14" s="29"/>
      <c r="C14" s="29"/>
      <c r="D14" s="29"/>
      <c r="E14" s="33"/>
      <c r="F14" s="33"/>
      <c r="G14" s="29"/>
      <c r="H14" s="29"/>
      <c r="I14" s="29"/>
      <c r="J14" s="19"/>
      <c r="K14" s="19"/>
      <c r="L14" s="29"/>
      <c r="M14" s="29"/>
      <c r="N14" s="29"/>
      <c r="O14" s="29"/>
      <c r="P14" s="19"/>
      <c r="Q14" s="19"/>
      <c r="R14" s="29"/>
      <c r="S14" s="29"/>
      <c r="T14" s="29"/>
      <c r="U14" s="34"/>
      <c r="V14" s="19"/>
      <c r="W14" s="19"/>
      <c r="X14" s="19"/>
      <c r="Y14" s="19"/>
      <c r="Z14" s="33"/>
      <c r="AA14" s="33"/>
      <c r="AB14" s="33"/>
      <c r="AC14" s="4"/>
    </row>
    <row r="15" spans="1:29" x14ac:dyDescent="0.25">
      <c r="A15" s="3" t="s">
        <v>1246</v>
      </c>
      <c r="B15" s="3" t="s">
        <v>1247</v>
      </c>
      <c r="C15" s="3" t="s">
        <v>489</v>
      </c>
      <c r="D15" s="3">
        <v>14.6</v>
      </c>
      <c r="E15" s="12">
        <v>200</v>
      </c>
      <c r="F15" s="12"/>
      <c r="G15" s="3"/>
      <c r="H15" s="3"/>
      <c r="I15" s="3"/>
      <c r="J15" s="7"/>
      <c r="K15" s="7"/>
      <c r="L15" s="3"/>
      <c r="M15" s="3">
        <v>11.2361</v>
      </c>
      <c r="N15" s="3" t="s">
        <v>18</v>
      </c>
      <c r="O15" s="3">
        <v>4.1509999999999998</v>
      </c>
      <c r="P15" s="7">
        <v>196</v>
      </c>
      <c r="Q15" s="7">
        <f>O15*P15</f>
        <v>813.596</v>
      </c>
      <c r="R15" s="3"/>
      <c r="S15" s="3">
        <v>8.3638999999999992</v>
      </c>
      <c r="T15" s="3" t="s">
        <v>18</v>
      </c>
      <c r="U15" s="3">
        <v>2.4742999999999999</v>
      </c>
      <c r="V15" s="7">
        <v>96.97</v>
      </c>
      <c r="W15" s="7">
        <f>U15*V15</f>
        <v>239.93287100000001</v>
      </c>
      <c r="X15" s="7"/>
      <c r="Y15" s="7"/>
      <c r="Z15" s="12"/>
      <c r="AA15" s="12"/>
      <c r="AB15" s="12"/>
    </row>
    <row r="16" spans="1:29" x14ac:dyDescent="0.25">
      <c r="A16" s="3"/>
      <c r="B16" s="3" t="s">
        <v>1248</v>
      </c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 t="s">
        <v>106</v>
      </c>
      <c r="O16" s="3">
        <v>4.7858999999999998</v>
      </c>
      <c r="P16" s="7">
        <v>196</v>
      </c>
      <c r="Q16" s="7">
        <f t="shared" ref="Q16:Q17" si="3">O16*P16</f>
        <v>938.03639999999996</v>
      </c>
      <c r="R16" s="3"/>
      <c r="S16" s="3"/>
      <c r="T16" s="3" t="s">
        <v>106</v>
      </c>
      <c r="U16" s="3">
        <v>5.0490000000000004</v>
      </c>
      <c r="V16" s="7">
        <v>96.97</v>
      </c>
      <c r="W16" s="7">
        <f t="shared" ref="W16:W17" si="4">U16*V16</f>
        <v>489.60153000000003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 t="s">
        <v>115</v>
      </c>
      <c r="O17" s="3">
        <v>2.2991999999999999</v>
      </c>
      <c r="P17" s="7">
        <v>196</v>
      </c>
      <c r="Q17" s="7">
        <f t="shared" si="3"/>
        <v>450.64319999999998</v>
      </c>
      <c r="R17" s="3"/>
      <c r="S17" s="3"/>
      <c r="T17" s="3" t="s">
        <v>115</v>
      </c>
      <c r="U17" s="14">
        <v>0.84060000000000001</v>
      </c>
      <c r="V17" s="7">
        <v>96.97</v>
      </c>
      <c r="W17" s="7">
        <f t="shared" si="4"/>
        <v>81.512981999999994</v>
      </c>
      <c r="X17" s="7"/>
      <c r="Y17" s="7"/>
      <c r="Z17" s="12"/>
      <c r="AA17" s="12"/>
      <c r="AB17" s="12"/>
    </row>
    <row r="18" spans="1:28" x14ac:dyDescent="0.25">
      <c r="A18" s="3" t="s">
        <v>35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>
        <f>SUM(O15:O17)</f>
        <v>11.2361</v>
      </c>
      <c r="P18" s="7"/>
      <c r="Q18" s="7">
        <f>SUM(Q15:Q17)</f>
        <v>2202.2755999999999</v>
      </c>
      <c r="R18" s="3"/>
      <c r="S18" s="3"/>
      <c r="T18" s="3"/>
      <c r="U18" s="3">
        <f>SUM(U15:U17)</f>
        <v>8.363900000000001</v>
      </c>
      <c r="V18" s="7"/>
      <c r="W18" s="7">
        <f>SUM(W15:W17)</f>
        <v>811.04738299999997</v>
      </c>
      <c r="X18" s="7"/>
      <c r="Y18" s="7">
        <f>Q18+W18</f>
        <v>3013.322983</v>
      </c>
      <c r="Z18" s="12">
        <v>3000</v>
      </c>
      <c r="AA18" s="12">
        <v>200</v>
      </c>
      <c r="AB18" s="12">
        <f>Z18-AA18</f>
        <v>2800</v>
      </c>
    </row>
    <row r="19" spans="1:28" x14ac:dyDescent="0.25">
      <c r="A19" s="29"/>
      <c r="B19" s="29"/>
      <c r="C19" s="29"/>
      <c r="D19" s="29"/>
      <c r="E19" s="33"/>
      <c r="F19" s="33"/>
      <c r="G19" s="29"/>
      <c r="H19" s="29"/>
      <c r="I19" s="29"/>
      <c r="J19" s="19"/>
      <c r="K19" s="19"/>
      <c r="L19" s="29"/>
      <c r="M19" s="29"/>
      <c r="N19" s="29"/>
      <c r="O19" s="29"/>
      <c r="P19" s="19"/>
      <c r="Q19" s="19"/>
      <c r="R19" s="29"/>
      <c r="S19" s="29"/>
      <c r="T19" s="29"/>
      <c r="U19" s="29"/>
      <c r="V19" s="19"/>
      <c r="W19" s="19"/>
      <c r="X19" s="19"/>
      <c r="Y19" s="19"/>
      <c r="Z19" s="33"/>
      <c r="AA19" s="33"/>
      <c r="AB19" s="33"/>
    </row>
    <row r="20" spans="1:28" x14ac:dyDescent="0.25">
      <c r="A20" s="3" t="s">
        <v>1249</v>
      </c>
      <c r="B20" s="3" t="s">
        <v>1176</v>
      </c>
      <c r="C20" s="3" t="s">
        <v>489</v>
      </c>
      <c r="D20" s="3">
        <v>8.14</v>
      </c>
      <c r="E20" s="12">
        <v>100</v>
      </c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>
        <v>8.14</v>
      </c>
      <c r="T20" s="3" t="s">
        <v>106</v>
      </c>
      <c r="U20" s="3">
        <v>5.7392000000000003</v>
      </c>
      <c r="V20" s="7">
        <v>96.97</v>
      </c>
      <c r="W20" s="7">
        <f>U20*V20</f>
        <v>556.53022399999998</v>
      </c>
      <c r="X20" s="7"/>
      <c r="Y20" s="7"/>
      <c r="Z20" s="12"/>
      <c r="AA20" s="12"/>
      <c r="AB20" s="12"/>
    </row>
    <row r="21" spans="1:28" x14ac:dyDescent="0.25">
      <c r="A21" s="3"/>
      <c r="B21" s="3" t="s">
        <v>1250</v>
      </c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 t="s">
        <v>115</v>
      </c>
      <c r="U21" s="3">
        <v>2.4007999999999998</v>
      </c>
      <c r="V21" s="7">
        <v>96.97</v>
      </c>
      <c r="W21" s="7">
        <f>U21*V21</f>
        <v>232.80557599999997</v>
      </c>
      <c r="X21" s="7"/>
      <c r="Y21" s="7"/>
      <c r="Z21" s="12"/>
      <c r="AA21" s="12"/>
      <c r="AB21" s="12"/>
    </row>
    <row r="22" spans="1:28" x14ac:dyDescent="0.25">
      <c r="A22" s="3"/>
      <c r="B22" s="3" t="s">
        <v>1251</v>
      </c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3">
        <f>U20+U21</f>
        <v>8.14</v>
      </c>
      <c r="V22" s="7"/>
      <c r="W22" s="7">
        <f>W20+W21</f>
        <v>789.33579999999995</v>
      </c>
      <c r="X22" s="7"/>
      <c r="Y22" s="7">
        <v>789.34</v>
      </c>
      <c r="Z22" s="12">
        <v>800</v>
      </c>
      <c r="AA22" s="12">
        <v>100</v>
      </c>
      <c r="AB22" s="12">
        <f>Z22-AA22</f>
        <v>700</v>
      </c>
    </row>
    <row r="23" spans="1:28" x14ac:dyDescent="0.25">
      <c r="A23" s="29"/>
      <c r="B23" s="29"/>
      <c r="C23" s="29"/>
      <c r="D23" s="29"/>
      <c r="E23" s="33"/>
      <c r="F23" s="33"/>
      <c r="G23" s="29"/>
      <c r="H23" s="29"/>
      <c r="I23" s="29"/>
      <c r="J23" s="19"/>
      <c r="K23" s="19"/>
      <c r="L23" s="29"/>
      <c r="M23" s="29"/>
      <c r="N23" s="29"/>
      <c r="O23" s="29"/>
      <c r="P23" s="19"/>
      <c r="Q23" s="19"/>
      <c r="R23" s="29"/>
      <c r="S23" s="29"/>
      <c r="T23" s="29"/>
      <c r="U23" s="29"/>
      <c r="V23" s="19"/>
      <c r="W23" s="19"/>
      <c r="X23" s="19"/>
      <c r="Y23" s="19"/>
      <c r="Z23" s="33"/>
      <c r="AA23" s="33"/>
      <c r="AB23" s="33"/>
    </row>
    <row r="24" spans="1:28" x14ac:dyDescent="0.25">
      <c r="A24" s="3" t="s">
        <v>36</v>
      </c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 t="s">
        <v>19</v>
      </c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>
        <f>AB13+AB18+AB22</f>
        <v>300</v>
      </c>
    </row>
    <row r="26" spans="1:28" x14ac:dyDescent="0.25">
      <c r="A26" s="3" t="s">
        <v>20</v>
      </c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>
        <v>150</v>
      </c>
    </row>
    <row r="27" spans="1:28" x14ac:dyDescent="0.25">
      <c r="A27" s="3" t="s">
        <v>21</v>
      </c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3"/>
      <c r="V27" s="7"/>
      <c r="W27" s="7"/>
      <c r="X27" s="7"/>
      <c r="Y27" s="7"/>
      <c r="Z27" s="12"/>
      <c r="AA27" s="12"/>
      <c r="AB27" s="12">
        <v>15</v>
      </c>
    </row>
    <row r="28" spans="1:28" x14ac:dyDescent="0.25">
      <c r="A28" s="3" t="s">
        <v>22</v>
      </c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3"/>
      <c r="V28" s="7"/>
      <c r="W28" s="7"/>
      <c r="X28" s="7"/>
      <c r="Y28" s="7"/>
      <c r="Z28" s="12"/>
      <c r="AA28" s="12"/>
      <c r="AB28" s="12">
        <f>AB27*0.23087</f>
        <v>3.46305</v>
      </c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3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3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3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3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3"/>
      <c r="V34" s="7"/>
      <c r="W34" s="7"/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3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3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3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3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3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3"/>
      <c r="V41" s="7"/>
      <c r="W41" s="7"/>
      <c r="X41" s="7"/>
      <c r="Y41" s="7"/>
      <c r="Z41" s="12"/>
      <c r="AA41" s="12"/>
      <c r="AB41" s="12"/>
    </row>
    <row r="42" spans="1:28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3"/>
      <c r="V42" s="7"/>
      <c r="W42" s="7"/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3"/>
      <c r="V43" s="7"/>
      <c r="W43" s="7"/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3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3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3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3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3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3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3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3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3"/>
      <c r="V53" s="7"/>
      <c r="W53" s="7"/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3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3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3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3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3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3"/>
      <c r="V69" s="7"/>
      <c r="W69" s="7"/>
      <c r="X69" s="7"/>
      <c r="Y69" s="7"/>
      <c r="Z69" s="12"/>
      <c r="AA69" s="12"/>
      <c r="AB69" s="12"/>
    </row>
    <row r="70" spans="1:28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3"/>
      <c r="V70" s="7"/>
      <c r="W70" s="7"/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/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1"/>
      <c r="B137" s="1"/>
      <c r="C137" s="1"/>
      <c r="D137" s="1"/>
      <c r="E137" s="11"/>
      <c r="F137" s="11"/>
      <c r="G137" s="1"/>
      <c r="H137" s="1"/>
      <c r="I137" s="1"/>
      <c r="J137" s="5"/>
      <c r="K137" s="5"/>
      <c r="L137" s="3"/>
      <c r="M137" s="1"/>
      <c r="N137" s="1"/>
      <c r="O137" s="1"/>
      <c r="P137" s="5"/>
      <c r="Q137" s="5"/>
      <c r="R137" s="3"/>
      <c r="S137" s="1"/>
      <c r="T137" s="1"/>
      <c r="U137" s="1"/>
      <c r="V137" s="5"/>
      <c r="W137" s="5"/>
      <c r="X137" s="7"/>
      <c r="Y137" s="5"/>
      <c r="Z137" s="11"/>
      <c r="AA137" s="11"/>
      <c r="AB137" s="11"/>
    </row>
    <row r="138" spans="1:28" x14ac:dyDescent="0.25">
      <c r="A138" s="1"/>
      <c r="B138" s="1"/>
      <c r="C138" s="1"/>
      <c r="D138" s="1"/>
      <c r="E138" s="11"/>
      <c r="F138" s="11"/>
      <c r="G138" s="1"/>
      <c r="H138" s="1"/>
      <c r="I138" s="1"/>
      <c r="J138" s="5"/>
      <c r="K138" s="5"/>
      <c r="L138" s="3"/>
      <c r="M138" s="1"/>
      <c r="N138" s="1"/>
      <c r="O138" s="1"/>
      <c r="P138" s="5"/>
      <c r="Q138" s="5"/>
      <c r="R138" s="3"/>
      <c r="S138" s="1"/>
      <c r="T138" s="1"/>
      <c r="U138" s="1"/>
      <c r="V138" s="5"/>
      <c r="W138" s="5"/>
      <c r="X138" s="7"/>
      <c r="Y138" s="5"/>
      <c r="Z138" s="11"/>
      <c r="AA138" s="11"/>
      <c r="AB138" s="11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2E086-F580-4881-BA41-D6963859B274}">
  <dimension ref="A1:AC173"/>
  <sheetViews>
    <sheetView workbookViewId="0">
      <selection activeCell="O24" sqref="O24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3.8554687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9.140625" style="8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1252</v>
      </c>
      <c r="B1" s="1"/>
      <c r="C1" s="1"/>
      <c r="D1" s="56">
        <v>2022</v>
      </c>
      <c r="E1" s="57"/>
      <c r="F1" s="11"/>
      <c r="G1" s="61" t="s">
        <v>14</v>
      </c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1253</v>
      </c>
      <c r="B3" s="3" t="s">
        <v>1254</v>
      </c>
      <c r="C3" s="3" t="s">
        <v>479</v>
      </c>
      <c r="D3" s="3">
        <v>160</v>
      </c>
      <c r="E3" s="12">
        <v>163700</v>
      </c>
      <c r="F3" s="12"/>
      <c r="G3" s="3">
        <v>148.0898</v>
      </c>
      <c r="H3" s="3" t="s">
        <v>18</v>
      </c>
      <c r="I3" s="3">
        <v>123.94589999999999</v>
      </c>
      <c r="J3" s="7">
        <v>1201</v>
      </c>
      <c r="K3" s="7">
        <f>I3*J3</f>
        <v>148859.02590000001</v>
      </c>
      <c r="L3" s="3"/>
      <c r="M3" s="3"/>
      <c r="N3" s="3"/>
      <c r="O3" s="3"/>
      <c r="P3" s="7"/>
      <c r="Q3" s="7"/>
      <c r="R3" s="3"/>
      <c r="S3" s="3">
        <v>11.9102</v>
      </c>
      <c r="T3" s="3" t="s">
        <v>18</v>
      </c>
      <c r="U3" s="3">
        <v>8.6514000000000006</v>
      </c>
      <c r="V3" s="7">
        <v>96.97</v>
      </c>
      <c r="W3" s="7">
        <f>U3*V3</f>
        <v>838.92625800000008</v>
      </c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106</v>
      </c>
      <c r="I4" s="3">
        <v>6.8689</v>
      </c>
      <c r="J4" s="7">
        <v>704</v>
      </c>
      <c r="K4" s="7">
        <f t="shared" ref="K4:K7" si="0">I4*J4</f>
        <v>4835.7056000000002</v>
      </c>
      <c r="L4" s="3"/>
      <c r="M4" s="3"/>
      <c r="N4" s="3"/>
      <c r="O4" s="3"/>
      <c r="P4" s="7"/>
      <c r="Q4" s="7"/>
      <c r="R4" s="3"/>
      <c r="S4" s="3"/>
      <c r="T4" s="3" t="s">
        <v>106</v>
      </c>
      <c r="U4" s="14">
        <v>2.5146999999999999</v>
      </c>
      <c r="V4" s="7">
        <v>96.97</v>
      </c>
      <c r="W4" s="7">
        <f t="shared" ref="W4:W6" si="1">U4*V4</f>
        <v>243.850459</v>
      </c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16</v>
      </c>
      <c r="I5" s="3">
        <v>11.471399999999999</v>
      </c>
      <c r="J5" s="7">
        <v>1118</v>
      </c>
      <c r="K5" s="7">
        <f t="shared" si="0"/>
        <v>12825.025199999998</v>
      </c>
      <c r="L5" s="3"/>
      <c r="M5" s="3"/>
      <c r="N5" s="3"/>
      <c r="O5" s="3"/>
      <c r="P5" s="7"/>
      <c r="Q5" s="7"/>
      <c r="R5" s="3"/>
      <c r="S5" s="3"/>
      <c r="T5" s="3" t="s">
        <v>45</v>
      </c>
      <c r="U5" s="14">
        <v>0.1009</v>
      </c>
      <c r="V5" s="7">
        <v>96.97</v>
      </c>
      <c r="W5" s="7">
        <f t="shared" si="1"/>
        <v>9.7842730000000007</v>
      </c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45</v>
      </c>
      <c r="I6" s="3">
        <v>2.7814999999999999</v>
      </c>
      <c r="J6" s="7">
        <v>524</v>
      </c>
      <c r="K6" s="7">
        <f t="shared" si="0"/>
        <v>1457.5059999999999</v>
      </c>
      <c r="L6" s="3"/>
      <c r="M6" s="3"/>
      <c r="N6" s="3"/>
      <c r="O6" s="3"/>
      <c r="P6" s="7"/>
      <c r="Q6" s="7"/>
      <c r="R6" s="3"/>
      <c r="S6" s="3"/>
      <c r="T6" s="3" t="s">
        <v>63</v>
      </c>
      <c r="U6" s="14">
        <v>0.64319999999999999</v>
      </c>
      <c r="V6" s="7">
        <v>96.97</v>
      </c>
      <c r="W6" s="7">
        <f t="shared" si="1"/>
        <v>62.371103999999995</v>
      </c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 t="s">
        <v>63</v>
      </c>
      <c r="I7" s="3">
        <v>3.0221</v>
      </c>
      <c r="J7" s="7">
        <v>386</v>
      </c>
      <c r="K7" s="7">
        <f t="shared" si="0"/>
        <v>1166.5306</v>
      </c>
      <c r="L7" s="3"/>
      <c r="M7" s="3"/>
      <c r="N7" s="3"/>
      <c r="O7" s="3"/>
      <c r="P7" s="7"/>
      <c r="Q7" s="7"/>
      <c r="R7" s="3"/>
      <c r="S7" s="3"/>
      <c r="T7" s="3"/>
      <c r="U7" s="14"/>
      <c r="V7" s="7"/>
      <c r="W7" s="7"/>
      <c r="X7" s="7"/>
      <c r="Y7" s="7"/>
      <c r="Z7" s="12"/>
      <c r="AA7" s="12"/>
      <c r="AB7" s="12"/>
    </row>
    <row r="8" spans="1:29" x14ac:dyDescent="0.25">
      <c r="A8" s="3" t="s">
        <v>145</v>
      </c>
      <c r="B8" s="3"/>
      <c r="C8" s="3"/>
      <c r="D8" s="3"/>
      <c r="E8" s="12"/>
      <c r="F8" s="12"/>
      <c r="G8" s="3"/>
      <c r="H8" s="3"/>
      <c r="I8" s="3">
        <f>SUM(I3:I7)</f>
        <v>148.08979999999997</v>
      </c>
      <c r="J8" s="7"/>
      <c r="K8" s="7">
        <f>SUM(K3:K7)</f>
        <v>169143.79329999999</v>
      </c>
      <c r="L8" s="3"/>
      <c r="M8" s="3"/>
      <c r="N8" s="3"/>
      <c r="O8" s="3"/>
      <c r="P8" s="7"/>
      <c r="Q8" s="7"/>
      <c r="R8" s="3"/>
      <c r="S8" s="3"/>
      <c r="T8" s="3"/>
      <c r="U8" s="3">
        <f>SUM(U3:U6)</f>
        <v>11.9102</v>
      </c>
      <c r="V8" s="7"/>
      <c r="W8" s="7">
        <f>SUM(W3:W6)</f>
        <v>1154.9320940000002</v>
      </c>
      <c r="X8" s="7"/>
      <c r="Y8" s="7">
        <f>K8+W8</f>
        <v>170298.72539399998</v>
      </c>
      <c r="Z8" s="12">
        <v>170300</v>
      </c>
      <c r="AA8" s="12">
        <v>163700</v>
      </c>
      <c r="AB8" s="12">
        <f>Z8-AA8</f>
        <v>6600</v>
      </c>
    </row>
    <row r="9" spans="1:29" x14ac:dyDescent="0.25">
      <c r="A9" s="29"/>
      <c r="B9" s="29"/>
      <c r="C9" s="29"/>
      <c r="D9" s="29"/>
      <c r="E9" s="33"/>
      <c r="F9" s="33"/>
      <c r="G9" s="29"/>
      <c r="H9" s="29"/>
      <c r="I9" s="29"/>
      <c r="J9" s="19"/>
      <c r="K9" s="19"/>
      <c r="L9" s="29"/>
      <c r="M9" s="29"/>
      <c r="N9" s="29"/>
      <c r="O9" s="29"/>
      <c r="P9" s="19"/>
      <c r="Q9" s="19"/>
      <c r="R9" s="29"/>
      <c r="S9" s="29"/>
      <c r="T9" s="29"/>
      <c r="U9" s="29"/>
      <c r="V9" s="19"/>
      <c r="W9" s="19"/>
      <c r="X9" s="19"/>
      <c r="Y9" s="19"/>
      <c r="Z9" s="33"/>
      <c r="AA9" s="33"/>
      <c r="AB9" s="33"/>
    </row>
    <row r="10" spans="1:29" x14ac:dyDescent="0.25">
      <c r="A10" s="3" t="s">
        <v>1255</v>
      </c>
      <c r="B10" s="3" t="s">
        <v>1256</v>
      </c>
      <c r="C10" s="3" t="s">
        <v>479</v>
      </c>
      <c r="D10" s="3">
        <v>160</v>
      </c>
      <c r="E10" s="12">
        <v>126000</v>
      </c>
      <c r="F10" s="12"/>
      <c r="G10" s="3">
        <v>118.74939999999999</v>
      </c>
      <c r="H10" s="3" t="s">
        <v>170</v>
      </c>
      <c r="I10" s="3">
        <v>0.72209999999999996</v>
      </c>
      <c r="J10" s="7">
        <v>580</v>
      </c>
      <c r="K10" s="7">
        <f>I10*J10</f>
        <v>418.81799999999998</v>
      </c>
      <c r="L10" s="3"/>
      <c r="M10" s="3"/>
      <c r="N10" s="3"/>
      <c r="O10" s="3"/>
      <c r="P10" s="7"/>
      <c r="Q10" s="7"/>
      <c r="R10" s="3"/>
      <c r="S10" s="3">
        <v>41.250599999999999</v>
      </c>
      <c r="T10" s="3" t="s">
        <v>170</v>
      </c>
      <c r="U10" s="3">
        <v>2.6869999999999998</v>
      </c>
      <c r="V10" s="7">
        <v>96.97</v>
      </c>
      <c r="W10" s="7">
        <f>U10*V10</f>
        <v>260.55838999999997</v>
      </c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 t="s">
        <v>157</v>
      </c>
      <c r="I11" s="3">
        <v>0.38400000000000001</v>
      </c>
      <c r="J11" s="7">
        <v>925</v>
      </c>
      <c r="K11" s="7">
        <f t="shared" ref="K11:K19" si="2">I11*J11</f>
        <v>355.2</v>
      </c>
      <c r="L11" s="3"/>
      <c r="M11" s="3"/>
      <c r="N11" s="3"/>
      <c r="O11" s="3"/>
      <c r="P11" s="7"/>
      <c r="Q11" s="7"/>
      <c r="R11" s="3"/>
      <c r="S11" s="3"/>
      <c r="T11" s="3" t="s">
        <v>157</v>
      </c>
      <c r="U11" s="3">
        <v>2.2161</v>
      </c>
      <c r="V11" s="7">
        <v>96.97</v>
      </c>
      <c r="W11" s="7">
        <f t="shared" ref="W11:W19" si="3">U11*V11</f>
        <v>214.895217</v>
      </c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 t="s">
        <v>18</v>
      </c>
      <c r="I12" s="3">
        <v>24.6509</v>
      </c>
      <c r="J12" s="7">
        <v>1201</v>
      </c>
      <c r="K12" s="7">
        <f t="shared" si="2"/>
        <v>29605.730899999999</v>
      </c>
      <c r="L12" s="3"/>
      <c r="M12" s="3"/>
      <c r="N12" s="3"/>
      <c r="O12" s="3"/>
      <c r="P12" s="7"/>
      <c r="Q12" s="7"/>
      <c r="R12" s="3"/>
      <c r="S12" s="3"/>
      <c r="T12" s="3" t="s">
        <v>18</v>
      </c>
      <c r="U12" s="3">
        <v>3.5581</v>
      </c>
      <c r="V12" s="7">
        <v>96.97</v>
      </c>
      <c r="W12" s="7">
        <f t="shared" si="3"/>
        <v>345.02895699999999</v>
      </c>
      <c r="X12" s="7"/>
      <c r="Y12" s="7"/>
      <c r="Z12" s="12"/>
      <c r="AA12" s="12"/>
      <c r="AB12" s="12"/>
      <c r="AC12" s="4"/>
    </row>
    <row r="13" spans="1:29" x14ac:dyDescent="0.25">
      <c r="A13" s="3"/>
      <c r="B13" s="3"/>
      <c r="C13" s="3"/>
      <c r="D13" s="3"/>
      <c r="E13" s="12"/>
      <c r="F13" s="12"/>
      <c r="G13" s="3"/>
      <c r="H13" s="3" t="s">
        <v>106</v>
      </c>
      <c r="I13" s="3">
        <v>11.0145</v>
      </c>
      <c r="J13" s="7">
        <v>704</v>
      </c>
      <c r="K13" s="7">
        <f t="shared" si="2"/>
        <v>7754.2079999999996</v>
      </c>
      <c r="L13" s="3"/>
      <c r="M13" s="3"/>
      <c r="N13" s="3"/>
      <c r="O13" s="3"/>
      <c r="P13" s="7"/>
      <c r="Q13" s="7"/>
      <c r="R13" s="3"/>
      <c r="S13" s="3"/>
      <c r="T13" s="3" t="s">
        <v>106</v>
      </c>
      <c r="U13" s="3">
        <v>19.577300000000001</v>
      </c>
      <c r="V13" s="7">
        <v>96.97</v>
      </c>
      <c r="W13" s="7">
        <f t="shared" si="3"/>
        <v>1898.410781</v>
      </c>
      <c r="X13" s="7"/>
      <c r="Y13" s="7"/>
      <c r="Z13" s="12"/>
      <c r="AA13" s="12"/>
      <c r="AB13" s="12"/>
      <c r="AC13" s="4"/>
    </row>
    <row r="14" spans="1:29" x14ac:dyDescent="0.25">
      <c r="A14" s="3"/>
      <c r="B14" s="3"/>
      <c r="C14" s="3"/>
      <c r="D14" s="3"/>
      <c r="E14" s="12"/>
      <c r="F14" s="12"/>
      <c r="G14" s="3"/>
      <c r="H14" s="3" t="s">
        <v>160</v>
      </c>
      <c r="I14" s="3">
        <v>28.37</v>
      </c>
      <c r="J14" s="7">
        <v>1104</v>
      </c>
      <c r="K14" s="7">
        <f t="shared" si="2"/>
        <v>31320.48</v>
      </c>
      <c r="L14" s="3"/>
      <c r="M14" s="3"/>
      <c r="N14" s="3"/>
      <c r="O14" s="3"/>
      <c r="P14" s="7"/>
      <c r="Q14" s="7"/>
      <c r="R14" s="3"/>
      <c r="S14" s="3"/>
      <c r="T14" s="3" t="s">
        <v>160</v>
      </c>
      <c r="U14" s="3">
        <v>3.4224000000000001</v>
      </c>
      <c r="V14" s="7">
        <v>96.97</v>
      </c>
      <c r="W14" s="7">
        <f t="shared" si="3"/>
        <v>331.87012800000002</v>
      </c>
      <c r="X14" s="7"/>
      <c r="Y14" s="7"/>
      <c r="Z14" s="12"/>
      <c r="AA14" s="12"/>
      <c r="AB14" s="12"/>
    </row>
    <row r="15" spans="1:29" x14ac:dyDescent="0.25">
      <c r="A15" s="3"/>
      <c r="B15" s="3"/>
      <c r="C15" s="3"/>
      <c r="D15" s="3"/>
      <c r="E15" s="12"/>
      <c r="F15" s="12"/>
      <c r="G15" s="3"/>
      <c r="H15" s="3" t="s">
        <v>1257</v>
      </c>
      <c r="I15" s="3">
        <v>6.9741</v>
      </c>
      <c r="J15" s="7">
        <v>1049</v>
      </c>
      <c r="K15" s="7">
        <f t="shared" si="2"/>
        <v>7315.8308999999999</v>
      </c>
      <c r="L15" s="3"/>
      <c r="M15" s="3"/>
      <c r="N15" s="3"/>
      <c r="O15" s="3"/>
      <c r="P15" s="7"/>
      <c r="Q15" s="7"/>
      <c r="R15" s="3"/>
      <c r="S15" s="3"/>
      <c r="T15" s="3" t="s">
        <v>162</v>
      </c>
      <c r="U15" s="3">
        <v>0.54849999999999999</v>
      </c>
      <c r="V15" s="7">
        <v>96.97</v>
      </c>
      <c r="W15" s="7">
        <f t="shared" si="3"/>
        <v>53.188044999999995</v>
      </c>
      <c r="X15" s="7"/>
      <c r="Y15" s="7"/>
      <c r="Z15" s="12"/>
      <c r="AA15" s="12"/>
      <c r="AB15" s="12"/>
    </row>
    <row r="16" spans="1:29" x14ac:dyDescent="0.25">
      <c r="A16" s="3"/>
      <c r="B16" s="3"/>
      <c r="C16" s="3"/>
      <c r="D16" s="3"/>
      <c r="E16" s="12"/>
      <c r="F16" s="12"/>
      <c r="G16" s="3"/>
      <c r="H16" s="3" t="s">
        <v>176</v>
      </c>
      <c r="I16" s="3">
        <v>9.1664999999999992</v>
      </c>
      <c r="J16" s="7">
        <v>883</v>
      </c>
      <c r="K16" s="7">
        <f t="shared" si="2"/>
        <v>8094.0194999999994</v>
      </c>
      <c r="L16" s="3"/>
      <c r="M16" s="3"/>
      <c r="N16" s="3"/>
      <c r="O16" s="3"/>
      <c r="P16" s="7"/>
      <c r="Q16" s="7"/>
      <c r="R16" s="3"/>
      <c r="S16" s="3"/>
      <c r="T16" s="3" t="s">
        <v>176</v>
      </c>
      <c r="U16" s="3">
        <v>4.9473000000000003</v>
      </c>
      <c r="V16" s="7">
        <v>96.97</v>
      </c>
      <c r="W16" s="7">
        <f t="shared" si="3"/>
        <v>479.73968100000002</v>
      </c>
      <c r="X16" s="7"/>
      <c r="Y16" s="7"/>
      <c r="Z16" s="12"/>
      <c r="AA16" s="12"/>
      <c r="AB16" s="12"/>
    </row>
    <row r="17" spans="1:28" x14ac:dyDescent="0.25">
      <c r="A17" s="3"/>
      <c r="B17" s="3"/>
      <c r="C17" s="3"/>
      <c r="D17" s="3"/>
      <c r="E17" s="12"/>
      <c r="F17" s="12"/>
      <c r="G17" s="3"/>
      <c r="H17" s="3" t="s">
        <v>161</v>
      </c>
      <c r="I17" s="3">
        <v>15.0108</v>
      </c>
      <c r="J17" s="7">
        <v>1228</v>
      </c>
      <c r="K17" s="7">
        <f t="shared" si="2"/>
        <v>18433.2624</v>
      </c>
      <c r="L17" s="3"/>
      <c r="M17" s="3"/>
      <c r="N17" s="3"/>
      <c r="O17" s="3"/>
      <c r="P17" s="7"/>
      <c r="Q17" s="7"/>
      <c r="R17" s="3"/>
      <c r="S17" s="3"/>
      <c r="T17" s="3" t="s">
        <v>161</v>
      </c>
      <c r="U17" s="3">
        <v>1.2404999999999999</v>
      </c>
      <c r="V17" s="7">
        <v>96.97</v>
      </c>
      <c r="W17" s="7">
        <f t="shared" si="3"/>
        <v>120.29128499999999</v>
      </c>
      <c r="X17" s="7"/>
      <c r="Y17" s="7"/>
      <c r="Z17" s="12"/>
      <c r="AA17" s="12"/>
      <c r="AB17" s="12"/>
    </row>
    <row r="18" spans="1:28" x14ac:dyDescent="0.25">
      <c r="A18" s="3"/>
      <c r="B18" s="3"/>
      <c r="C18" s="3"/>
      <c r="D18" s="3"/>
      <c r="E18" s="12"/>
      <c r="F18" s="12"/>
      <c r="G18" s="3"/>
      <c r="H18" s="3" t="s">
        <v>115</v>
      </c>
      <c r="I18" s="3">
        <v>21.928899999999999</v>
      </c>
      <c r="J18" s="7">
        <v>980</v>
      </c>
      <c r="K18" s="7">
        <f t="shared" si="2"/>
        <v>21490.322</v>
      </c>
      <c r="L18" s="3"/>
      <c r="M18" s="3"/>
      <c r="N18" s="3"/>
      <c r="O18" s="3"/>
      <c r="P18" s="7"/>
      <c r="Q18" s="7"/>
      <c r="R18" s="3"/>
      <c r="S18" s="3"/>
      <c r="T18" s="3" t="s">
        <v>115</v>
      </c>
      <c r="U18" s="3">
        <v>0.61670000000000003</v>
      </c>
      <c r="V18" s="7">
        <v>96.97</v>
      </c>
      <c r="W18" s="7">
        <f t="shared" si="3"/>
        <v>59.801399000000004</v>
      </c>
      <c r="X18" s="7"/>
      <c r="Y18" s="7"/>
      <c r="Z18" s="12"/>
      <c r="AA18" s="12"/>
      <c r="AB18" s="12"/>
    </row>
    <row r="19" spans="1:28" x14ac:dyDescent="0.25">
      <c r="A19" s="3"/>
      <c r="B19" s="3"/>
      <c r="C19" s="3"/>
      <c r="D19" s="3"/>
      <c r="E19" s="12"/>
      <c r="F19" s="12"/>
      <c r="G19" s="3"/>
      <c r="H19" s="3" t="s">
        <v>63</v>
      </c>
      <c r="I19" s="3">
        <v>0.52759999999999996</v>
      </c>
      <c r="J19" s="7">
        <v>386</v>
      </c>
      <c r="K19" s="7">
        <f t="shared" si="2"/>
        <v>203.65359999999998</v>
      </c>
      <c r="L19" s="3"/>
      <c r="M19" s="3"/>
      <c r="N19" s="3"/>
      <c r="O19" s="3"/>
      <c r="P19" s="7"/>
      <c r="Q19" s="7"/>
      <c r="R19" s="3"/>
      <c r="S19" s="3"/>
      <c r="T19" s="3" t="s">
        <v>63</v>
      </c>
      <c r="U19" s="3">
        <v>2.4367000000000001</v>
      </c>
      <c r="V19" s="7">
        <v>96.97</v>
      </c>
      <c r="W19" s="7">
        <f t="shared" si="3"/>
        <v>236.286799</v>
      </c>
      <c r="X19" s="7"/>
      <c r="Y19" s="7"/>
      <c r="Z19" s="12"/>
      <c r="AA19" s="12"/>
      <c r="AB19" s="12"/>
    </row>
    <row r="20" spans="1:28" x14ac:dyDescent="0.25">
      <c r="A20" s="3"/>
      <c r="B20" s="3"/>
      <c r="C20" s="3"/>
      <c r="D20" s="3"/>
      <c r="E20" s="12"/>
      <c r="F20" s="12"/>
      <c r="G20" s="3"/>
      <c r="H20" s="3"/>
      <c r="I20" s="3">
        <f>SUM(I10:I19)</f>
        <v>118.74940000000001</v>
      </c>
      <c r="J20" s="7"/>
      <c r="K20" s="7">
        <f>SUM(K10:K19)</f>
        <v>124991.52530000001</v>
      </c>
      <c r="L20" s="3"/>
      <c r="M20" s="3"/>
      <c r="N20" s="3"/>
      <c r="O20" s="3"/>
      <c r="P20" s="7"/>
      <c r="Q20" s="7"/>
      <c r="R20" s="3"/>
      <c r="S20" s="3"/>
      <c r="T20" s="3"/>
      <c r="U20" s="3">
        <f>SUM(U10:U19)</f>
        <v>41.250599999999999</v>
      </c>
      <c r="V20" s="7"/>
      <c r="W20" s="7">
        <f>SUM(W10:W19)</f>
        <v>4000.0706819999996</v>
      </c>
      <c r="X20" s="7"/>
      <c r="Y20" s="7">
        <f>K20+W20</f>
        <v>128991.59598200001</v>
      </c>
      <c r="Z20" s="12">
        <v>129000</v>
      </c>
      <c r="AA20" s="12">
        <v>126000</v>
      </c>
      <c r="AB20" s="12">
        <f>Z20-AA20</f>
        <v>3000</v>
      </c>
    </row>
    <row r="21" spans="1:28" x14ac:dyDescent="0.25">
      <c r="A21" s="29"/>
      <c r="B21" s="29"/>
      <c r="C21" s="29"/>
      <c r="D21" s="29"/>
      <c r="E21" s="33"/>
      <c r="F21" s="33"/>
      <c r="G21" s="29"/>
      <c r="H21" s="29"/>
      <c r="I21" s="29"/>
      <c r="J21" s="19"/>
      <c r="K21" s="19"/>
      <c r="L21" s="29"/>
      <c r="M21" s="29"/>
      <c r="N21" s="29"/>
      <c r="O21" s="29"/>
      <c r="P21" s="19"/>
      <c r="Q21" s="19"/>
      <c r="R21" s="29"/>
      <c r="S21" s="29"/>
      <c r="T21" s="29"/>
      <c r="U21" s="29"/>
      <c r="V21" s="19"/>
      <c r="W21" s="19"/>
      <c r="X21" s="19"/>
      <c r="Y21" s="19"/>
      <c r="Z21" s="33"/>
      <c r="AA21" s="33"/>
      <c r="AB21" s="33"/>
    </row>
    <row r="22" spans="1:28" x14ac:dyDescent="0.25">
      <c r="A22" s="3" t="s">
        <v>1258</v>
      </c>
      <c r="B22" s="3" t="s">
        <v>1197</v>
      </c>
      <c r="C22" s="3" t="s">
        <v>479</v>
      </c>
      <c r="D22" s="3">
        <v>138.94</v>
      </c>
      <c r="E22" s="12">
        <v>110700</v>
      </c>
      <c r="F22" s="12"/>
      <c r="G22" s="3">
        <v>146.66409999999999</v>
      </c>
      <c r="H22" s="3" t="s">
        <v>170</v>
      </c>
      <c r="I22" s="3">
        <v>14.4613</v>
      </c>
      <c r="J22" s="7">
        <v>580</v>
      </c>
      <c r="K22" s="7">
        <f>I22*J22</f>
        <v>8387.5540000000001</v>
      </c>
      <c r="L22" s="3"/>
      <c r="M22" s="3"/>
      <c r="N22" s="3"/>
      <c r="O22" s="3"/>
      <c r="P22" s="7"/>
      <c r="Q22" s="7"/>
      <c r="R22" s="3"/>
      <c r="S22" s="3">
        <v>3.2858999999999998</v>
      </c>
      <c r="T22" s="3" t="s">
        <v>160</v>
      </c>
      <c r="U22" s="3">
        <v>0.60550000000000004</v>
      </c>
      <c r="V22" s="7">
        <v>96.97</v>
      </c>
      <c r="W22" s="7">
        <f>U22*V22</f>
        <v>58.715335000000003</v>
      </c>
      <c r="X22" s="7"/>
      <c r="Y22" s="7"/>
      <c r="Z22" s="12"/>
      <c r="AA22" s="12"/>
      <c r="AB22" s="12"/>
    </row>
    <row r="23" spans="1:28" x14ac:dyDescent="0.25">
      <c r="A23" s="3"/>
      <c r="B23" s="3" t="s">
        <v>1259</v>
      </c>
      <c r="C23" s="3"/>
      <c r="D23" s="3"/>
      <c r="E23" s="12"/>
      <c r="F23" s="12"/>
      <c r="G23" s="3"/>
      <c r="H23" s="3" t="s">
        <v>160</v>
      </c>
      <c r="I23" s="3">
        <v>37.5944</v>
      </c>
      <c r="J23" s="7">
        <v>1104</v>
      </c>
      <c r="K23" s="7">
        <f t="shared" ref="K23:K26" si="4">I23*J23</f>
        <v>41504.217600000004</v>
      </c>
      <c r="L23" s="3"/>
      <c r="M23" s="3"/>
      <c r="N23" s="3"/>
      <c r="O23" s="3"/>
      <c r="P23" s="7"/>
      <c r="Q23" s="7"/>
      <c r="R23" s="3"/>
      <c r="S23" s="3"/>
      <c r="T23" s="3" t="s">
        <v>176</v>
      </c>
      <c r="U23" s="3">
        <v>2.6804000000000001</v>
      </c>
      <c r="V23" s="7">
        <v>96.97</v>
      </c>
      <c r="W23" s="7">
        <f>U23*V23</f>
        <v>259.91838799999999</v>
      </c>
      <c r="X23" s="7"/>
      <c r="Y23" s="7"/>
      <c r="Z23" s="12"/>
      <c r="AA23" s="12"/>
      <c r="AB23" s="12"/>
    </row>
    <row r="24" spans="1:28" x14ac:dyDescent="0.25">
      <c r="A24" s="3"/>
      <c r="B24" s="3" t="s">
        <v>1260</v>
      </c>
      <c r="C24" s="3"/>
      <c r="D24" s="3"/>
      <c r="E24" s="12"/>
      <c r="F24" s="12"/>
      <c r="G24" s="3"/>
      <c r="H24" s="3" t="s">
        <v>162</v>
      </c>
      <c r="I24" s="3">
        <v>16.535499999999999</v>
      </c>
      <c r="J24" s="7">
        <v>1049</v>
      </c>
      <c r="K24" s="7">
        <f t="shared" si="4"/>
        <v>17345.7395</v>
      </c>
      <c r="L24" s="3"/>
      <c r="M24" s="3"/>
      <c r="N24" s="3"/>
      <c r="O24" s="3"/>
      <c r="P24" s="7"/>
      <c r="Q24" s="7"/>
      <c r="R24" s="3"/>
      <c r="S24" s="3"/>
      <c r="T24" s="3"/>
      <c r="U24" s="3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 t="s">
        <v>1261</v>
      </c>
      <c r="C25" s="3"/>
      <c r="D25" s="3"/>
      <c r="E25" s="12"/>
      <c r="F25" s="12"/>
      <c r="G25" s="3"/>
      <c r="H25" s="3" t="s">
        <v>176</v>
      </c>
      <c r="I25" s="3">
        <v>77.002799999999993</v>
      </c>
      <c r="J25" s="7">
        <v>883</v>
      </c>
      <c r="K25" s="7">
        <f t="shared" si="4"/>
        <v>67993.472399999999</v>
      </c>
      <c r="L25" s="3"/>
      <c r="M25" s="3"/>
      <c r="N25" s="3"/>
      <c r="O25" s="3"/>
      <c r="P25" s="7"/>
      <c r="Q25" s="7"/>
      <c r="R25" s="3"/>
      <c r="S25" s="3"/>
      <c r="T25" s="3"/>
      <c r="U25" s="3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 t="s">
        <v>16</v>
      </c>
      <c r="I26" s="3">
        <v>1.0701000000000001</v>
      </c>
      <c r="J26" s="7">
        <v>1118</v>
      </c>
      <c r="K26" s="7">
        <f t="shared" si="4"/>
        <v>1196.3718000000001</v>
      </c>
      <c r="L26" s="3"/>
      <c r="M26" s="3"/>
      <c r="N26" s="3"/>
      <c r="O26" s="3"/>
      <c r="P26" s="7"/>
      <c r="Q26" s="7"/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>
        <f>SUM(I22:I26)</f>
        <v>146.66409999999999</v>
      </c>
      <c r="J27" s="7"/>
      <c r="K27" s="7">
        <f>SUM(K22:K26)</f>
        <v>136427.3553</v>
      </c>
      <c r="L27" s="3"/>
      <c r="M27" s="3"/>
      <c r="N27" s="3"/>
      <c r="O27" s="3"/>
      <c r="P27" s="7"/>
      <c r="Q27" s="7"/>
      <c r="R27" s="3"/>
      <c r="S27" s="3"/>
      <c r="T27" s="3"/>
      <c r="U27" s="3">
        <f>U22+U23</f>
        <v>3.2859000000000003</v>
      </c>
      <c r="V27" s="7"/>
      <c r="W27" s="7">
        <f>W22+W23</f>
        <v>318.63372299999997</v>
      </c>
      <c r="X27" s="7"/>
      <c r="Y27" s="7">
        <f>K27+W27</f>
        <v>136745.989023</v>
      </c>
      <c r="Z27" s="12">
        <v>136700</v>
      </c>
      <c r="AA27" s="12">
        <v>110700</v>
      </c>
      <c r="AB27" s="12">
        <f>Z27-AA27</f>
        <v>26000</v>
      </c>
    </row>
    <row r="28" spans="1:28" x14ac:dyDescent="0.25">
      <c r="A28" s="29"/>
      <c r="B28" s="29"/>
      <c r="C28" s="29"/>
      <c r="D28" s="29"/>
      <c r="E28" s="33"/>
      <c r="F28" s="33"/>
      <c r="G28" s="29"/>
      <c r="H28" s="29"/>
      <c r="I28" s="29"/>
      <c r="J28" s="19"/>
      <c r="K28" s="19"/>
      <c r="L28" s="29"/>
      <c r="M28" s="29"/>
      <c r="N28" s="29"/>
      <c r="O28" s="29"/>
      <c r="P28" s="19"/>
      <c r="Q28" s="19"/>
      <c r="R28" s="29"/>
      <c r="S28" s="29"/>
      <c r="T28" s="29"/>
      <c r="U28" s="29"/>
      <c r="V28" s="19"/>
      <c r="W28" s="19"/>
      <c r="X28" s="19"/>
      <c r="Y28" s="19"/>
      <c r="Z28" s="33"/>
      <c r="AA28" s="33"/>
      <c r="AB28" s="33"/>
    </row>
    <row r="29" spans="1:28" x14ac:dyDescent="0.25">
      <c r="A29" s="3" t="s">
        <v>1262</v>
      </c>
      <c r="B29" s="3" t="s">
        <v>1263</v>
      </c>
      <c r="C29" s="3" t="s">
        <v>479</v>
      </c>
      <c r="D29" s="3">
        <v>11.01</v>
      </c>
      <c r="E29" s="12">
        <v>8900</v>
      </c>
      <c r="F29" s="12"/>
      <c r="G29" s="3">
        <v>1.5991</v>
      </c>
      <c r="H29" s="3" t="s">
        <v>176</v>
      </c>
      <c r="I29" s="3">
        <v>1.5991</v>
      </c>
      <c r="J29" s="7">
        <v>883</v>
      </c>
      <c r="K29" s="7">
        <f>I29*J29</f>
        <v>1412.0053</v>
      </c>
      <c r="L29" s="3"/>
      <c r="M29" s="3">
        <v>6.7614000000000001</v>
      </c>
      <c r="N29" s="3" t="s">
        <v>176</v>
      </c>
      <c r="O29" s="3">
        <v>6.7614000000000001</v>
      </c>
      <c r="P29" s="7">
        <v>196</v>
      </c>
      <c r="Q29" s="7">
        <f>O29*P29</f>
        <v>1325.2344000000001</v>
      </c>
      <c r="R29" s="3"/>
      <c r="S29" s="3">
        <v>1.6895</v>
      </c>
      <c r="T29" s="3" t="s">
        <v>176</v>
      </c>
      <c r="U29" s="3">
        <v>1.6895</v>
      </c>
      <c r="V29" s="7">
        <v>96.97</v>
      </c>
      <c r="W29" s="7">
        <f>U29*V29</f>
        <v>163.830815</v>
      </c>
      <c r="X29" s="7"/>
      <c r="Y29" s="7">
        <f>K29+Q29+W29</f>
        <v>2901.0705149999999</v>
      </c>
      <c r="Z29" s="12">
        <v>2900</v>
      </c>
      <c r="AA29" s="12">
        <v>8900</v>
      </c>
      <c r="AB29" s="12">
        <f>Z29-AA29</f>
        <v>-6000</v>
      </c>
    </row>
    <row r="30" spans="1:28" x14ac:dyDescent="0.25">
      <c r="A30" s="3"/>
      <c r="B30" s="3" t="s">
        <v>1264</v>
      </c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3"/>
      <c r="V30" s="7"/>
      <c r="W30" s="7"/>
      <c r="X30" s="7"/>
      <c r="Y30" s="7"/>
      <c r="Z30" s="12"/>
      <c r="AA30" s="12"/>
      <c r="AB30" s="12"/>
    </row>
    <row r="31" spans="1:28" x14ac:dyDescent="0.25">
      <c r="A31" s="29"/>
      <c r="B31" s="29"/>
      <c r="C31" s="29"/>
      <c r="D31" s="29"/>
      <c r="E31" s="33"/>
      <c r="F31" s="33"/>
      <c r="G31" s="29"/>
      <c r="H31" s="29"/>
      <c r="I31" s="29"/>
      <c r="J31" s="19"/>
      <c r="K31" s="19"/>
      <c r="L31" s="29"/>
      <c r="M31" s="29"/>
      <c r="N31" s="29"/>
      <c r="O31" s="29"/>
      <c r="P31" s="19"/>
      <c r="Q31" s="19"/>
      <c r="R31" s="29"/>
      <c r="S31" s="29"/>
      <c r="T31" s="29"/>
      <c r="U31" s="29"/>
      <c r="V31" s="19"/>
      <c r="W31" s="19"/>
      <c r="X31" s="19"/>
      <c r="Y31" s="19"/>
      <c r="Z31" s="33"/>
      <c r="AA31" s="33"/>
      <c r="AB31" s="33"/>
    </row>
    <row r="32" spans="1:28" x14ac:dyDescent="0.25">
      <c r="A32" s="3" t="s">
        <v>1265</v>
      </c>
      <c r="B32" s="3" t="s">
        <v>1266</v>
      </c>
      <c r="C32" s="3" t="s">
        <v>264</v>
      </c>
      <c r="D32" s="3">
        <v>160</v>
      </c>
      <c r="E32" s="12">
        <v>156900</v>
      </c>
      <c r="F32" s="12"/>
      <c r="G32" s="3">
        <v>130.39230000000001</v>
      </c>
      <c r="H32" s="3" t="s">
        <v>93</v>
      </c>
      <c r="I32" s="3">
        <v>6.6727999999999996</v>
      </c>
      <c r="J32" s="7">
        <v>1201</v>
      </c>
      <c r="K32" s="7">
        <f>I32*J32</f>
        <v>8014.0328</v>
      </c>
      <c r="L32" s="3"/>
      <c r="M32" s="3"/>
      <c r="N32" s="3"/>
      <c r="O32" s="3"/>
      <c r="P32" s="7"/>
      <c r="Q32" s="7"/>
      <c r="R32" s="3"/>
      <c r="S32" s="3">
        <v>29.607700000000001</v>
      </c>
      <c r="T32" s="3" t="s">
        <v>93</v>
      </c>
      <c r="U32" s="3">
        <v>3.1114000000000002</v>
      </c>
      <c r="V32" s="7">
        <v>96.97</v>
      </c>
      <c r="W32" s="7">
        <f>U32*V32</f>
        <v>301.71245800000003</v>
      </c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 t="s">
        <v>122</v>
      </c>
      <c r="I33" s="3">
        <v>64.053700000000006</v>
      </c>
      <c r="J33" s="7">
        <v>1325</v>
      </c>
      <c r="K33" s="7">
        <f t="shared" ref="K33:K39" si="5">I33*J33</f>
        <v>84871.152500000011</v>
      </c>
      <c r="L33" s="3"/>
      <c r="M33" s="3"/>
      <c r="N33" s="3"/>
      <c r="O33" s="3"/>
      <c r="P33" s="7"/>
      <c r="Q33" s="7"/>
      <c r="R33" s="3"/>
      <c r="S33" s="3"/>
      <c r="T33" s="3" t="s">
        <v>122</v>
      </c>
      <c r="U33" s="3">
        <v>14.3263</v>
      </c>
      <c r="V33" s="7">
        <v>96.97</v>
      </c>
      <c r="W33" s="7">
        <f t="shared" ref="W33:W38" si="6">U33*V33</f>
        <v>1389.221311</v>
      </c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 t="s">
        <v>100</v>
      </c>
      <c r="I34" s="3">
        <v>26.687200000000001</v>
      </c>
      <c r="J34" s="7">
        <v>1159</v>
      </c>
      <c r="K34" s="7">
        <f t="shared" si="5"/>
        <v>30930.464800000002</v>
      </c>
      <c r="L34" s="3"/>
      <c r="M34" s="3"/>
      <c r="N34" s="3"/>
      <c r="O34" s="3"/>
      <c r="P34" s="7"/>
      <c r="Q34" s="7"/>
      <c r="R34" s="3"/>
      <c r="S34" s="3"/>
      <c r="T34" s="3" t="s">
        <v>100</v>
      </c>
      <c r="U34" s="3">
        <v>0.29389999999999999</v>
      </c>
      <c r="V34" s="7">
        <v>96.97</v>
      </c>
      <c r="W34" s="7">
        <f t="shared" si="6"/>
        <v>28.499482999999998</v>
      </c>
      <c r="X34" s="7"/>
      <c r="Y34" s="7"/>
      <c r="Z34" s="12"/>
      <c r="AA34" s="12"/>
      <c r="AB34" s="12"/>
    </row>
    <row r="35" spans="1:28" x14ac:dyDescent="0.25">
      <c r="A35" s="3"/>
      <c r="B35" s="3"/>
      <c r="C35" s="3"/>
      <c r="D35" s="3"/>
      <c r="E35" s="12"/>
      <c r="F35" s="12"/>
      <c r="G35" s="3"/>
      <c r="H35" s="3" t="s">
        <v>161</v>
      </c>
      <c r="I35" s="3">
        <v>1.1336999999999999</v>
      </c>
      <c r="J35" s="7">
        <v>1228</v>
      </c>
      <c r="K35" s="7">
        <f t="shared" si="5"/>
        <v>1392.1835999999998</v>
      </c>
      <c r="L35" s="3"/>
      <c r="M35" s="3"/>
      <c r="N35" s="3"/>
      <c r="O35" s="3"/>
      <c r="P35" s="7"/>
      <c r="Q35" s="7"/>
      <c r="R35" s="3"/>
      <c r="S35" s="3"/>
      <c r="T35" s="3" t="s">
        <v>161</v>
      </c>
      <c r="U35" s="3">
        <v>0.36359999999999998</v>
      </c>
      <c r="V35" s="7">
        <v>96.97</v>
      </c>
      <c r="W35" s="7">
        <f t="shared" si="6"/>
        <v>35.258291999999997</v>
      </c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16</v>
      </c>
      <c r="I36" s="3">
        <v>0.98719999999999997</v>
      </c>
      <c r="J36" s="7">
        <v>1118</v>
      </c>
      <c r="K36" s="7">
        <f t="shared" si="5"/>
        <v>1103.6895999999999</v>
      </c>
      <c r="L36" s="3"/>
      <c r="M36" s="3"/>
      <c r="N36" s="3"/>
      <c r="O36" s="3"/>
      <c r="P36" s="7"/>
      <c r="Q36" s="7"/>
      <c r="R36" s="3"/>
      <c r="S36" s="3"/>
      <c r="T36" s="3" t="s">
        <v>115</v>
      </c>
      <c r="U36" s="3">
        <v>10.454000000000001</v>
      </c>
      <c r="V36" s="7">
        <v>96.97</v>
      </c>
      <c r="W36" s="7">
        <f t="shared" si="6"/>
        <v>1013.72438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115</v>
      </c>
      <c r="I37" s="3">
        <v>25.796700000000001</v>
      </c>
      <c r="J37" s="7">
        <v>980</v>
      </c>
      <c r="K37" s="7">
        <f t="shared" si="5"/>
        <v>25280.766</v>
      </c>
      <c r="L37" s="3"/>
      <c r="M37" s="3"/>
      <c r="N37" s="3"/>
      <c r="O37" s="3"/>
      <c r="P37" s="7"/>
      <c r="Q37" s="7"/>
      <c r="R37" s="3"/>
      <c r="S37" s="3"/>
      <c r="T37" s="3" t="s">
        <v>31</v>
      </c>
      <c r="U37" s="3">
        <v>0.59230000000000005</v>
      </c>
      <c r="V37" s="7">
        <v>96.97</v>
      </c>
      <c r="W37" s="7">
        <f t="shared" si="6"/>
        <v>57.435331000000005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31</v>
      </c>
      <c r="I38" s="3">
        <v>3.5468000000000002</v>
      </c>
      <c r="J38" s="7">
        <v>787</v>
      </c>
      <c r="K38" s="7">
        <f t="shared" si="5"/>
        <v>2791.3316</v>
      </c>
      <c r="L38" s="3"/>
      <c r="M38" s="3"/>
      <c r="N38" s="3"/>
      <c r="O38" s="3"/>
      <c r="P38" s="7"/>
      <c r="Q38" s="7"/>
      <c r="R38" s="3"/>
      <c r="S38" s="3"/>
      <c r="T38" s="3" t="s">
        <v>63</v>
      </c>
      <c r="U38" s="3">
        <v>0.4662</v>
      </c>
      <c r="V38" s="7">
        <v>96.97</v>
      </c>
      <c r="W38" s="7">
        <f t="shared" si="6"/>
        <v>45.207414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63</v>
      </c>
      <c r="I39" s="3">
        <v>1.5142</v>
      </c>
      <c r="J39" s="7">
        <v>386</v>
      </c>
      <c r="K39" s="7">
        <f t="shared" si="5"/>
        <v>584.48119999999994</v>
      </c>
      <c r="L39" s="3"/>
      <c r="M39" s="3"/>
      <c r="N39" s="3"/>
      <c r="O39" s="3"/>
      <c r="P39" s="7"/>
      <c r="Q39" s="7"/>
      <c r="R39" s="3"/>
      <c r="S39" s="3"/>
      <c r="T39" s="3"/>
      <c r="U39" s="3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>
        <f>SUM(I32:I39)</f>
        <v>130.39230000000001</v>
      </c>
      <c r="J40" s="7"/>
      <c r="K40" s="7">
        <f>SUM(K32:K39)</f>
        <v>154968.10210000002</v>
      </c>
      <c r="L40" s="3"/>
      <c r="M40" s="3"/>
      <c r="N40" s="3"/>
      <c r="O40" s="3"/>
      <c r="P40" s="7"/>
      <c r="Q40" s="7"/>
      <c r="R40" s="3"/>
      <c r="S40" s="3"/>
      <c r="T40" s="3"/>
      <c r="U40" s="3">
        <f>SUM(U32:U38)</f>
        <v>29.607700000000005</v>
      </c>
      <c r="V40" s="7"/>
      <c r="W40" s="7">
        <f>SUM(W32:W38)</f>
        <v>2871.058669</v>
      </c>
      <c r="X40" s="7"/>
      <c r="Y40" s="7">
        <f>K40+W40</f>
        <v>157839.16076900001</v>
      </c>
      <c r="Z40" s="12">
        <v>157800</v>
      </c>
      <c r="AA40" s="12">
        <v>156900</v>
      </c>
      <c r="AB40" s="12">
        <f>Z40-AA40</f>
        <v>900</v>
      </c>
    </row>
    <row r="41" spans="1:28" x14ac:dyDescent="0.25">
      <c r="A41" s="29"/>
      <c r="B41" s="29"/>
      <c r="C41" s="29"/>
      <c r="D41" s="29"/>
      <c r="E41" s="33"/>
      <c r="F41" s="33"/>
      <c r="G41" s="29"/>
      <c r="H41" s="29"/>
      <c r="I41" s="29"/>
      <c r="J41" s="19"/>
      <c r="K41" s="19"/>
      <c r="L41" s="29"/>
      <c r="M41" s="29"/>
      <c r="N41" s="29"/>
      <c r="O41" s="29"/>
      <c r="P41" s="19"/>
      <c r="Q41" s="19"/>
      <c r="R41" s="29"/>
      <c r="S41" s="29"/>
      <c r="T41" s="29"/>
      <c r="U41" s="29"/>
      <c r="V41" s="19"/>
      <c r="W41" s="19"/>
      <c r="X41" s="19"/>
      <c r="Y41" s="19"/>
      <c r="Z41" s="33"/>
      <c r="AA41" s="33"/>
      <c r="AB41" s="33"/>
    </row>
    <row r="42" spans="1:28" x14ac:dyDescent="0.25">
      <c r="A42" s="3" t="s">
        <v>1267</v>
      </c>
      <c r="B42" s="3" t="s">
        <v>1268</v>
      </c>
      <c r="C42" s="3" t="s">
        <v>264</v>
      </c>
      <c r="D42" s="3">
        <v>160</v>
      </c>
      <c r="E42" s="12">
        <v>16900</v>
      </c>
      <c r="F42" s="12"/>
      <c r="G42" s="3">
        <v>106.2364</v>
      </c>
      <c r="H42" s="3" t="s">
        <v>18</v>
      </c>
      <c r="I42" s="3">
        <v>32.495699999999999</v>
      </c>
      <c r="J42" s="7">
        <v>1201</v>
      </c>
      <c r="K42" s="7">
        <f>I42*J42</f>
        <v>39027.335699999996</v>
      </c>
      <c r="L42" s="3"/>
      <c r="M42" s="3"/>
      <c r="N42" s="3"/>
      <c r="O42" s="3"/>
      <c r="P42" s="7"/>
      <c r="Q42" s="7"/>
      <c r="R42" s="3"/>
      <c r="S42" s="3">
        <v>53.763599999999997</v>
      </c>
      <c r="T42" s="3" t="s">
        <v>18</v>
      </c>
      <c r="U42" s="3">
        <v>4.4236000000000004</v>
      </c>
      <c r="V42" s="7">
        <v>96.97</v>
      </c>
      <c r="W42" s="7">
        <f>U42*V42</f>
        <v>428.95649200000003</v>
      </c>
      <c r="X42" s="7"/>
      <c r="Y42" s="7"/>
      <c r="Z42" s="12"/>
      <c r="AA42" s="12"/>
      <c r="AB42" s="12"/>
    </row>
    <row r="43" spans="1:28" x14ac:dyDescent="0.25">
      <c r="A43" s="3"/>
      <c r="B43" s="3"/>
      <c r="C43" s="3"/>
      <c r="D43" s="3"/>
      <c r="E43" s="12"/>
      <c r="F43" s="12"/>
      <c r="G43" s="3"/>
      <c r="H43" s="3" t="s">
        <v>161</v>
      </c>
      <c r="I43" s="3">
        <v>8.6353000000000009</v>
      </c>
      <c r="J43" s="7">
        <v>1228</v>
      </c>
      <c r="K43" s="7">
        <f t="shared" ref="K43:K49" si="7">I43*J43</f>
        <v>10604.148400000002</v>
      </c>
      <c r="L43" s="3"/>
      <c r="M43" s="3"/>
      <c r="N43" s="3"/>
      <c r="O43" s="3"/>
      <c r="P43" s="7"/>
      <c r="Q43" s="7"/>
      <c r="R43" s="3"/>
      <c r="S43" s="3"/>
      <c r="T43" s="3" t="s">
        <v>161</v>
      </c>
      <c r="U43" s="3">
        <v>0.54190000000000005</v>
      </c>
      <c r="V43" s="7">
        <v>96.97</v>
      </c>
      <c r="W43" s="7">
        <f t="shared" ref="W43:W49" si="8">U43*V43</f>
        <v>52.548043000000007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16</v>
      </c>
      <c r="I44" s="3">
        <v>15.6623</v>
      </c>
      <c r="J44" s="7">
        <v>1118</v>
      </c>
      <c r="K44" s="7">
        <f t="shared" si="7"/>
        <v>17510.451400000002</v>
      </c>
      <c r="L44" s="3"/>
      <c r="M44" s="3"/>
      <c r="N44" s="3"/>
      <c r="O44" s="3"/>
      <c r="P44" s="7"/>
      <c r="Q44" s="7"/>
      <c r="R44" s="3"/>
      <c r="S44" s="3"/>
      <c r="T44" s="3" t="s">
        <v>16</v>
      </c>
      <c r="U44" s="3">
        <v>3.7153999999999998</v>
      </c>
      <c r="V44" s="7">
        <v>96.97</v>
      </c>
      <c r="W44" s="7">
        <f t="shared" si="8"/>
        <v>360.28233799999998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17</v>
      </c>
      <c r="I45" s="3">
        <v>10.358499999999999</v>
      </c>
      <c r="J45" s="7">
        <v>842</v>
      </c>
      <c r="K45" s="7">
        <f t="shared" si="7"/>
        <v>8721.857</v>
      </c>
      <c r="L45" s="3"/>
      <c r="M45" s="3"/>
      <c r="N45" s="3"/>
      <c r="O45" s="3"/>
      <c r="P45" s="7"/>
      <c r="Q45" s="7"/>
      <c r="R45" s="3"/>
      <c r="S45" s="3"/>
      <c r="T45" s="3" t="s">
        <v>17</v>
      </c>
      <c r="U45" s="3">
        <v>1.1172</v>
      </c>
      <c r="V45" s="7">
        <v>96.97</v>
      </c>
      <c r="W45" s="7">
        <f t="shared" si="8"/>
        <v>108.334884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115</v>
      </c>
      <c r="I46" s="3">
        <v>4.4039000000000001</v>
      </c>
      <c r="J46" s="7">
        <v>980</v>
      </c>
      <c r="K46" s="7">
        <f t="shared" si="7"/>
        <v>4315.8220000000001</v>
      </c>
      <c r="L46" s="3"/>
      <c r="M46" s="3"/>
      <c r="N46" s="3"/>
      <c r="O46" s="3"/>
      <c r="P46" s="7"/>
      <c r="Q46" s="7"/>
      <c r="R46" s="3"/>
      <c r="S46" s="3"/>
      <c r="T46" s="3" t="s">
        <v>115</v>
      </c>
      <c r="U46" s="3">
        <v>0.43149999999999999</v>
      </c>
      <c r="V46" s="7">
        <v>96.97</v>
      </c>
      <c r="W46" s="7">
        <f t="shared" si="8"/>
        <v>41.842554999999997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45</v>
      </c>
      <c r="I47" s="3">
        <v>9.8895</v>
      </c>
      <c r="J47" s="7">
        <v>524</v>
      </c>
      <c r="K47" s="7">
        <f t="shared" si="7"/>
        <v>5182.098</v>
      </c>
      <c r="L47" s="3"/>
      <c r="M47" s="3"/>
      <c r="N47" s="3"/>
      <c r="O47" s="3"/>
      <c r="P47" s="7"/>
      <c r="Q47" s="7"/>
      <c r="R47" s="3"/>
      <c r="S47" s="3"/>
      <c r="T47" s="3" t="s">
        <v>45</v>
      </c>
      <c r="U47" s="3">
        <v>20.7577</v>
      </c>
      <c r="V47" s="7">
        <v>96.97</v>
      </c>
      <c r="W47" s="7">
        <f t="shared" si="8"/>
        <v>2012.8741689999999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63</v>
      </c>
      <c r="I48" s="3">
        <v>1.5633999999999999</v>
      </c>
      <c r="J48" s="7">
        <v>386</v>
      </c>
      <c r="K48" s="7">
        <f t="shared" si="7"/>
        <v>603.47239999999999</v>
      </c>
      <c r="L48" s="3"/>
      <c r="M48" s="3"/>
      <c r="N48" s="3"/>
      <c r="O48" s="3"/>
      <c r="P48" s="7"/>
      <c r="Q48" s="7"/>
      <c r="R48" s="3"/>
      <c r="S48" s="3"/>
      <c r="T48" s="3" t="s">
        <v>63</v>
      </c>
      <c r="U48" s="3">
        <v>14.6182</v>
      </c>
      <c r="V48" s="7">
        <v>96.97</v>
      </c>
      <c r="W48" s="7">
        <f t="shared" si="8"/>
        <v>1417.526854</v>
      </c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 t="s">
        <v>34</v>
      </c>
      <c r="I49" s="3">
        <v>23.227799999999998</v>
      </c>
      <c r="J49" s="7">
        <v>1201</v>
      </c>
      <c r="K49" s="7">
        <f t="shared" si="7"/>
        <v>27896.587799999998</v>
      </c>
      <c r="L49" s="3"/>
      <c r="M49" s="3"/>
      <c r="N49" s="3"/>
      <c r="O49" s="3"/>
      <c r="P49" s="7"/>
      <c r="Q49" s="7"/>
      <c r="R49" s="3"/>
      <c r="S49" s="3"/>
      <c r="T49" s="3" t="s">
        <v>34</v>
      </c>
      <c r="U49" s="3">
        <v>8.1580999999999992</v>
      </c>
      <c r="V49" s="7">
        <v>96.97</v>
      </c>
      <c r="W49" s="7">
        <f t="shared" si="8"/>
        <v>791.09095699999989</v>
      </c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>
        <f>SUM(I42:I49)</f>
        <v>106.2364</v>
      </c>
      <c r="J50" s="7"/>
      <c r="K50" s="7">
        <f>SUM(K42:K49)</f>
        <v>113861.7727</v>
      </c>
      <c r="L50" s="3"/>
      <c r="M50" s="3"/>
      <c r="N50" s="3"/>
      <c r="O50" s="3"/>
      <c r="P50" s="7"/>
      <c r="Q50" s="7"/>
      <c r="R50" s="3"/>
      <c r="S50" s="3"/>
      <c r="T50" s="3"/>
      <c r="U50" s="3">
        <f>SUM(U42:U49)</f>
        <v>53.763599999999997</v>
      </c>
      <c r="V50" s="7"/>
      <c r="W50" s="7">
        <f>SUM(W42:W49)</f>
        <v>5213.4562919999989</v>
      </c>
      <c r="X50" s="7"/>
      <c r="Y50" s="7">
        <f>K50+W50</f>
        <v>119075.228992</v>
      </c>
      <c r="Z50" s="12">
        <v>119100</v>
      </c>
      <c r="AA50" s="12">
        <v>16900</v>
      </c>
      <c r="AB50" s="12">
        <f>Z50-AA50</f>
        <v>102200</v>
      </c>
    </row>
    <row r="51" spans="1:28" x14ac:dyDescent="0.25">
      <c r="A51" s="29"/>
      <c r="B51" s="29"/>
      <c r="C51" s="29"/>
      <c r="D51" s="29"/>
      <c r="E51" s="33"/>
      <c r="F51" s="33"/>
      <c r="G51" s="29"/>
      <c r="H51" s="29"/>
      <c r="I51" s="29"/>
      <c r="J51" s="19"/>
      <c r="K51" s="19"/>
      <c r="L51" s="29"/>
      <c r="M51" s="29"/>
      <c r="N51" s="29"/>
      <c r="O51" s="29"/>
      <c r="P51" s="19"/>
      <c r="Q51" s="19"/>
      <c r="R51" s="29"/>
      <c r="S51" s="29"/>
      <c r="T51" s="29"/>
      <c r="U51" s="29"/>
      <c r="V51" s="19"/>
      <c r="W51" s="19"/>
      <c r="X51" s="19"/>
      <c r="Y51" s="19"/>
      <c r="Z51" s="33"/>
      <c r="AA51" s="33"/>
      <c r="AB51" s="33"/>
    </row>
    <row r="52" spans="1:28" x14ac:dyDescent="0.25">
      <c r="A52" s="3" t="s">
        <v>1269</v>
      </c>
      <c r="B52" s="3" t="s">
        <v>1270</v>
      </c>
      <c r="C52" s="3" t="s">
        <v>264</v>
      </c>
      <c r="D52" s="3">
        <v>80</v>
      </c>
      <c r="E52" s="12">
        <v>62700</v>
      </c>
      <c r="F52" s="12"/>
      <c r="G52" s="3">
        <v>39.005899999999997</v>
      </c>
      <c r="H52" s="3" t="s">
        <v>161</v>
      </c>
      <c r="I52" s="3">
        <v>5.1571999999999996</v>
      </c>
      <c r="J52" s="7">
        <v>1228</v>
      </c>
      <c r="K52" s="7">
        <f>I52*J52</f>
        <v>6333.0415999999996</v>
      </c>
      <c r="L52" s="3"/>
      <c r="M52" s="3"/>
      <c r="N52" s="3"/>
      <c r="O52" s="3"/>
      <c r="P52" s="7"/>
      <c r="Q52" s="7"/>
      <c r="R52" s="3"/>
      <c r="S52" s="3">
        <v>0.99409999999999998</v>
      </c>
      <c r="T52" s="3" t="s">
        <v>17</v>
      </c>
      <c r="U52" s="3">
        <v>0.88400000000000001</v>
      </c>
      <c r="V52" s="7">
        <v>96.97</v>
      </c>
      <c r="W52" s="7">
        <f>U52*V52</f>
        <v>85.72148</v>
      </c>
      <c r="X52" s="7"/>
      <c r="Y52" s="7"/>
      <c r="Z52" s="12"/>
      <c r="AA52" s="12"/>
      <c r="AB52" s="12"/>
    </row>
    <row r="53" spans="1:28" x14ac:dyDescent="0.25">
      <c r="A53" s="3"/>
      <c r="B53" s="3" t="s">
        <v>1271</v>
      </c>
      <c r="C53" s="3"/>
      <c r="D53" s="3"/>
      <c r="E53" s="12"/>
      <c r="F53" s="12"/>
      <c r="G53" s="3"/>
      <c r="H53" s="3" t="s">
        <v>17</v>
      </c>
      <c r="I53" s="3">
        <v>23.996700000000001</v>
      </c>
      <c r="J53" s="7">
        <v>842</v>
      </c>
      <c r="K53" s="7">
        <f t="shared" ref="K53:K55" si="9">I53*J53</f>
        <v>20205.221400000002</v>
      </c>
      <c r="L53" s="3"/>
      <c r="M53" s="3"/>
      <c r="N53" s="3"/>
      <c r="O53" s="3"/>
      <c r="P53" s="7"/>
      <c r="Q53" s="7"/>
      <c r="R53" s="3"/>
      <c r="S53" s="3"/>
      <c r="T53" s="3" t="s">
        <v>115</v>
      </c>
      <c r="U53" s="3">
        <v>0.1101</v>
      </c>
      <c r="V53" s="7">
        <v>96.97</v>
      </c>
      <c r="W53" s="7">
        <f>U53*V53</f>
        <v>10.676397</v>
      </c>
      <c r="X53" s="7"/>
      <c r="Y53" s="7"/>
      <c r="Z53" s="12"/>
      <c r="AA53" s="12"/>
      <c r="AB53" s="12"/>
    </row>
    <row r="54" spans="1:28" x14ac:dyDescent="0.25">
      <c r="A54" s="3"/>
      <c r="B54" s="3"/>
      <c r="C54" s="3"/>
      <c r="D54" s="3"/>
      <c r="E54" s="12"/>
      <c r="F54" s="12"/>
      <c r="G54" s="3"/>
      <c r="H54" s="3" t="s">
        <v>115</v>
      </c>
      <c r="I54" s="3">
        <v>9.7134</v>
      </c>
      <c r="J54" s="7">
        <v>980</v>
      </c>
      <c r="K54" s="7">
        <f t="shared" si="9"/>
        <v>9519.1319999999996</v>
      </c>
      <c r="L54" s="3"/>
      <c r="M54" s="3"/>
      <c r="N54" s="3"/>
      <c r="O54" s="3"/>
      <c r="P54" s="7"/>
      <c r="Q54" s="7"/>
      <c r="R54" s="3"/>
      <c r="S54" s="3"/>
      <c r="T54" s="3"/>
      <c r="U54" s="3"/>
      <c r="V54" s="7"/>
      <c r="W54" s="7"/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 t="s">
        <v>32</v>
      </c>
      <c r="I55" s="3">
        <v>0.1386</v>
      </c>
      <c r="J55" s="7">
        <v>1077</v>
      </c>
      <c r="K55" s="7">
        <f t="shared" si="9"/>
        <v>149.2722</v>
      </c>
      <c r="L55" s="3"/>
      <c r="M55" s="3"/>
      <c r="N55" s="3"/>
      <c r="O55" s="3"/>
      <c r="P55" s="7"/>
      <c r="Q55" s="7"/>
      <c r="R55" s="3"/>
      <c r="S55" s="3"/>
      <c r="T55" s="3"/>
      <c r="U55" s="3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>
        <f>SUM(I52:I55)</f>
        <v>39.005899999999997</v>
      </c>
      <c r="J56" s="7"/>
      <c r="K56" s="7">
        <f>SUM(K52:K55)</f>
        <v>36206.667200000004</v>
      </c>
      <c r="L56" s="3"/>
      <c r="M56" s="3"/>
      <c r="N56" s="3"/>
      <c r="O56" s="3"/>
      <c r="P56" s="7"/>
      <c r="Q56" s="7"/>
      <c r="R56" s="3"/>
      <c r="S56" s="3"/>
      <c r="T56" s="3"/>
      <c r="U56" s="3">
        <f>U52+U53</f>
        <v>0.99409999999999998</v>
      </c>
      <c r="V56" s="7"/>
      <c r="W56" s="7">
        <f>W52+W53</f>
        <v>96.397876999999994</v>
      </c>
      <c r="X56" s="7"/>
      <c r="Y56" s="7">
        <f>K56+W56</f>
        <v>36303.065077000007</v>
      </c>
      <c r="Z56" s="12">
        <v>36300</v>
      </c>
      <c r="AA56" s="12">
        <v>62700</v>
      </c>
      <c r="AB56" s="12">
        <f>Z56-AA56</f>
        <v>-26400</v>
      </c>
    </row>
    <row r="57" spans="1:28" x14ac:dyDescent="0.25">
      <c r="A57" s="29"/>
      <c r="B57" s="29"/>
      <c r="C57" s="29"/>
      <c r="D57" s="29"/>
      <c r="E57" s="33"/>
      <c r="F57" s="33"/>
      <c r="G57" s="29"/>
      <c r="H57" s="29"/>
      <c r="I57" s="29"/>
      <c r="J57" s="19"/>
      <c r="K57" s="19"/>
      <c r="L57" s="29"/>
      <c r="M57" s="29"/>
      <c r="N57" s="29"/>
      <c r="O57" s="29"/>
      <c r="P57" s="19"/>
      <c r="Q57" s="19"/>
      <c r="R57" s="29"/>
      <c r="S57" s="29"/>
      <c r="T57" s="29"/>
      <c r="U57" s="29"/>
      <c r="V57" s="19"/>
      <c r="W57" s="19"/>
      <c r="X57" s="19"/>
      <c r="Y57" s="19"/>
      <c r="Z57" s="33"/>
      <c r="AA57" s="33"/>
      <c r="AB57" s="33"/>
    </row>
    <row r="58" spans="1:28" x14ac:dyDescent="0.25">
      <c r="A58" s="3" t="s">
        <v>1272</v>
      </c>
      <c r="B58" s="3" t="s">
        <v>1273</v>
      </c>
      <c r="C58" s="3" t="s">
        <v>264</v>
      </c>
      <c r="D58" s="3">
        <v>40</v>
      </c>
      <c r="E58" s="12">
        <v>35900</v>
      </c>
      <c r="F58" s="12"/>
      <c r="G58" s="3">
        <v>34.381700000000002</v>
      </c>
      <c r="H58" s="3" t="s">
        <v>161</v>
      </c>
      <c r="I58" s="3">
        <v>25.967400000000001</v>
      </c>
      <c r="J58" s="7">
        <v>1228</v>
      </c>
      <c r="K58" s="7">
        <f>I58*J58</f>
        <v>31887.967200000003</v>
      </c>
      <c r="L58" s="3"/>
      <c r="M58" s="3"/>
      <c r="N58" s="3"/>
      <c r="O58" s="3"/>
      <c r="P58" s="7"/>
      <c r="Q58" s="7"/>
      <c r="R58" s="3"/>
      <c r="S58" s="3">
        <v>5.6182999999999996</v>
      </c>
      <c r="T58" s="3" t="s">
        <v>161</v>
      </c>
      <c r="U58" s="3">
        <v>1.2575000000000001</v>
      </c>
      <c r="V58" s="7">
        <v>96.97</v>
      </c>
      <c r="W58" s="7">
        <f>U58*V58</f>
        <v>121.93977500000001</v>
      </c>
      <c r="X58" s="7"/>
      <c r="Y58" s="7"/>
      <c r="Z58" s="12"/>
      <c r="AA58" s="12"/>
      <c r="AB58" s="12"/>
    </row>
    <row r="59" spans="1:28" x14ac:dyDescent="0.25">
      <c r="A59" s="3"/>
      <c r="B59" s="3" t="s">
        <v>1271</v>
      </c>
      <c r="C59" s="3"/>
      <c r="D59" s="3"/>
      <c r="E59" s="12"/>
      <c r="F59" s="12"/>
      <c r="G59" s="3"/>
      <c r="H59" s="3" t="s">
        <v>16</v>
      </c>
      <c r="I59" s="3">
        <v>4.2914000000000003</v>
      </c>
      <c r="J59" s="7">
        <v>1118</v>
      </c>
      <c r="K59" s="7">
        <f t="shared" ref="K59:K61" si="10">I59*J59</f>
        <v>4797.7852000000003</v>
      </c>
      <c r="L59" s="3"/>
      <c r="M59" s="3"/>
      <c r="N59" s="3"/>
      <c r="O59" s="3"/>
      <c r="P59" s="7"/>
      <c r="Q59" s="7"/>
      <c r="R59" s="3"/>
      <c r="S59" s="3"/>
      <c r="T59" s="3" t="s">
        <v>63</v>
      </c>
      <c r="U59" s="3">
        <v>4.3608000000000002</v>
      </c>
      <c r="V59" s="7">
        <v>96.97</v>
      </c>
      <c r="W59" s="7">
        <f>U59*V59</f>
        <v>422.86677600000002</v>
      </c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 t="s">
        <v>17</v>
      </c>
      <c r="I60" s="3">
        <v>3.5749</v>
      </c>
      <c r="J60" s="7">
        <v>842</v>
      </c>
      <c r="K60" s="7">
        <f t="shared" si="10"/>
        <v>3010.0657999999999</v>
      </c>
      <c r="L60" s="3"/>
      <c r="M60" s="3"/>
      <c r="N60" s="3"/>
      <c r="O60" s="3"/>
      <c r="P60" s="7"/>
      <c r="Q60" s="7"/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 t="s">
        <v>63</v>
      </c>
      <c r="I61" s="3">
        <v>0.54800000000000004</v>
      </c>
      <c r="J61" s="7">
        <v>386</v>
      </c>
      <c r="K61" s="7">
        <f t="shared" si="10"/>
        <v>211.52800000000002</v>
      </c>
      <c r="L61" s="3"/>
      <c r="M61" s="3"/>
      <c r="N61" s="3"/>
      <c r="O61" s="3"/>
      <c r="P61" s="7"/>
      <c r="Q61" s="7"/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>
        <f>SUM(I58:I61)</f>
        <v>34.381700000000002</v>
      </c>
      <c r="J62" s="7"/>
      <c r="K62" s="7">
        <f>SUM(K58:K61)</f>
        <v>39907.3462</v>
      </c>
      <c r="L62" s="3"/>
      <c r="M62" s="3"/>
      <c r="N62" s="3"/>
      <c r="O62" s="3"/>
      <c r="P62" s="7"/>
      <c r="Q62" s="7"/>
      <c r="R62" s="3"/>
      <c r="S62" s="3"/>
      <c r="T62" s="3"/>
      <c r="U62" s="3">
        <f>U58+U59</f>
        <v>5.6183000000000005</v>
      </c>
      <c r="V62" s="7"/>
      <c r="W62" s="7">
        <f>W58+W59</f>
        <v>544.80655100000001</v>
      </c>
      <c r="X62" s="7"/>
      <c r="Y62" s="7">
        <f>K62+W62</f>
        <v>40452.152751000001</v>
      </c>
      <c r="Z62" s="12">
        <v>40500</v>
      </c>
      <c r="AA62" s="12">
        <v>35900</v>
      </c>
      <c r="AB62" s="12">
        <f>Z62-AA62</f>
        <v>4600</v>
      </c>
    </row>
    <row r="63" spans="1:28" x14ac:dyDescent="0.25">
      <c r="A63" s="29"/>
      <c r="B63" s="29"/>
      <c r="C63" s="29"/>
      <c r="D63" s="29"/>
      <c r="E63" s="33"/>
      <c r="F63" s="33"/>
      <c r="G63" s="29"/>
      <c r="H63" s="29"/>
      <c r="I63" s="29"/>
      <c r="J63" s="19"/>
      <c r="K63" s="19"/>
      <c r="L63" s="29"/>
      <c r="M63" s="29"/>
      <c r="N63" s="29"/>
      <c r="O63" s="29"/>
      <c r="P63" s="19"/>
      <c r="Q63" s="19"/>
      <c r="R63" s="29"/>
      <c r="S63" s="29"/>
      <c r="T63" s="29"/>
      <c r="U63" s="29"/>
      <c r="V63" s="19"/>
      <c r="W63" s="19"/>
      <c r="X63" s="19"/>
      <c r="Y63" s="19"/>
      <c r="Z63" s="33"/>
      <c r="AA63" s="33"/>
      <c r="AB63" s="33"/>
    </row>
    <row r="64" spans="1:28" x14ac:dyDescent="0.25">
      <c r="A64" s="3" t="s">
        <v>1274</v>
      </c>
      <c r="B64" s="3" t="s">
        <v>947</v>
      </c>
      <c r="C64" s="3" t="s">
        <v>264</v>
      </c>
      <c r="D64" s="3">
        <v>40</v>
      </c>
      <c r="E64" s="12">
        <v>35900</v>
      </c>
      <c r="F64" s="12"/>
      <c r="G64" s="3">
        <v>40</v>
      </c>
      <c r="H64" s="3" t="s">
        <v>161</v>
      </c>
      <c r="I64" s="3">
        <v>2.1414</v>
      </c>
      <c r="J64" s="7">
        <v>1228</v>
      </c>
      <c r="K64" s="7">
        <f>I64*J64</f>
        <v>2629.6392000000001</v>
      </c>
      <c r="L64" s="3"/>
      <c r="M64" s="3"/>
      <c r="N64" s="3"/>
      <c r="O64" s="3"/>
      <c r="P64" s="7"/>
      <c r="Q64" s="7"/>
      <c r="R64" s="3"/>
      <c r="S64" s="3"/>
      <c r="T64" s="3"/>
      <c r="U64" s="3"/>
      <c r="V64" s="7"/>
      <c r="W64" s="7"/>
      <c r="X64" s="7"/>
      <c r="Y64" s="7"/>
      <c r="Z64" s="12"/>
      <c r="AA64" s="12"/>
      <c r="AB64" s="12"/>
    </row>
    <row r="65" spans="1:28" x14ac:dyDescent="0.25">
      <c r="A65" s="3"/>
      <c r="B65" s="3" t="s">
        <v>1271</v>
      </c>
      <c r="C65" s="3"/>
      <c r="D65" s="3"/>
      <c r="E65" s="12"/>
      <c r="F65" s="12"/>
      <c r="G65" s="3"/>
      <c r="H65" s="3" t="s">
        <v>16</v>
      </c>
      <c r="I65" s="3">
        <v>8.0352999999999994</v>
      </c>
      <c r="J65" s="7">
        <v>1118</v>
      </c>
      <c r="K65" s="7">
        <f t="shared" ref="K65:K67" si="11">I65*J65</f>
        <v>8983.4653999999991</v>
      </c>
      <c r="L65" s="3"/>
      <c r="M65" s="3"/>
      <c r="N65" s="3"/>
      <c r="O65" s="3"/>
      <c r="P65" s="7"/>
      <c r="Q65" s="7"/>
      <c r="R65" s="3"/>
      <c r="S65" s="3"/>
      <c r="T65" s="3"/>
      <c r="U65" s="3"/>
      <c r="V65" s="7"/>
      <c r="W65" s="7"/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 t="s">
        <v>17</v>
      </c>
      <c r="I66" s="3">
        <v>27.510300000000001</v>
      </c>
      <c r="J66" s="7">
        <v>842</v>
      </c>
      <c r="K66" s="7">
        <f t="shared" si="11"/>
        <v>23163.672600000002</v>
      </c>
      <c r="L66" s="3"/>
      <c r="M66" s="3"/>
      <c r="N66" s="3"/>
      <c r="O66" s="3"/>
      <c r="P66" s="7"/>
      <c r="Q66" s="7"/>
      <c r="R66" s="3"/>
      <c r="S66" s="3"/>
      <c r="T66" s="3"/>
      <c r="U66" s="3"/>
      <c r="V66" s="7"/>
      <c r="W66" s="7"/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 t="s">
        <v>45</v>
      </c>
      <c r="I67" s="3">
        <v>2.3130000000000002</v>
      </c>
      <c r="J67" s="7">
        <v>524</v>
      </c>
      <c r="K67" s="7">
        <f t="shared" si="11"/>
        <v>1212.0120000000002</v>
      </c>
      <c r="L67" s="3"/>
      <c r="M67" s="3"/>
      <c r="N67" s="3"/>
      <c r="O67" s="3"/>
      <c r="P67" s="7"/>
      <c r="Q67" s="7"/>
      <c r="R67" s="3"/>
      <c r="S67" s="3"/>
      <c r="T67" s="3"/>
      <c r="U67" s="3"/>
      <c r="V67" s="7"/>
      <c r="W67" s="7"/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>
        <f>SUM(I64:I67)</f>
        <v>40</v>
      </c>
      <c r="J68" s="7"/>
      <c r="K68" s="7">
        <f>SUM(K64:K67)</f>
        <v>35988.789199999999</v>
      </c>
      <c r="L68" s="3"/>
      <c r="M68" s="3"/>
      <c r="N68" s="3"/>
      <c r="O68" s="3"/>
      <c r="P68" s="7"/>
      <c r="Q68" s="7"/>
      <c r="R68" s="3"/>
      <c r="S68" s="3"/>
      <c r="T68" s="3"/>
      <c r="U68" s="3"/>
      <c r="V68" s="7"/>
      <c r="W68" s="7"/>
      <c r="X68" s="7"/>
      <c r="Y68" s="7">
        <v>35998.79</v>
      </c>
      <c r="Z68" s="12">
        <v>36000</v>
      </c>
      <c r="AA68" s="12">
        <v>35900</v>
      </c>
      <c r="AB68" s="12">
        <f>Z68-AA68</f>
        <v>100</v>
      </c>
    </row>
    <row r="69" spans="1:28" x14ac:dyDescent="0.25">
      <c r="A69" s="29"/>
      <c r="B69" s="29"/>
      <c r="C69" s="29"/>
      <c r="D69" s="29"/>
      <c r="E69" s="33"/>
      <c r="F69" s="33"/>
      <c r="G69" s="29"/>
      <c r="H69" s="29"/>
      <c r="I69" s="29"/>
      <c r="J69" s="19"/>
      <c r="K69" s="19"/>
      <c r="L69" s="29"/>
      <c r="M69" s="29"/>
      <c r="N69" s="29"/>
      <c r="O69" s="29"/>
      <c r="P69" s="19"/>
      <c r="Q69" s="19"/>
      <c r="R69" s="29"/>
      <c r="S69" s="29"/>
      <c r="T69" s="29"/>
      <c r="U69" s="29"/>
      <c r="V69" s="19"/>
      <c r="W69" s="19"/>
      <c r="X69" s="19"/>
      <c r="Y69" s="19"/>
      <c r="Z69" s="33"/>
      <c r="AA69" s="33"/>
      <c r="AB69" s="33"/>
    </row>
    <row r="70" spans="1:28" x14ac:dyDescent="0.25">
      <c r="A70" s="3" t="s">
        <v>1275</v>
      </c>
      <c r="B70" s="3" t="s">
        <v>1276</v>
      </c>
      <c r="C70" s="3" t="s">
        <v>489</v>
      </c>
      <c r="D70" s="3">
        <v>147.34</v>
      </c>
      <c r="E70" s="12">
        <v>149000</v>
      </c>
      <c r="F70" s="12"/>
      <c r="G70" s="3">
        <v>127.9973</v>
      </c>
      <c r="H70" s="3" t="s">
        <v>18</v>
      </c>
      <c r="I70" s="3">
        <v>57.998899999999999</v>
      </c>
      <c r="J70" s="7">
        <v>1201</v>
      </c>
      <c r="K70" s="7">
        <f>I70*J70</f>
        <v>69656.678899999999</v>
      </c>
      <c r="L70" s="3"/>
      <c r="M70" s="3"/>
      <c r="N70" s="3"/>
      <c r="O70" s="3"/>
      <c r="P70" s="7"/>
      <c r="Q70" s="7"/>
      <c r="R70" s="3"/>
      <c r="S70" s="3">
        <v>19.342700000000001</v>
      </c>
      <c r="T70" s="3" t="s">
        <v>18</v>
      </c>
      <c r="U70" s="3">
        <v>11.536899999999999</v>
      </c>
      <c r="V70" s="7">
        <v>96.97</v>
      </c>
      <c r="W70" s="7">
        <f>U70*V70</f>
        <v>1118.733193</v>
      </c>
      <c r="X70" s="7"/>
      <c r="Y70" s="7"/>
      <c r="Z70" s="12"/>
      <c r="AA70" s="12"/>
      <c r="AB70" s="12"/>
    </row>
    <row r="71" spans="1:28" x14ac:dyDescent="0.25">
      <c r="A71" s="3"/>
      <c r="B71" s="3"/>
      <c r="C71" s="3"/>
      <c r="D71" s="3"/>
      <c r="E71" s="12"/>
      <c r="F71" s="12"/>
      <c r="G71" s="3"/>
      <c r="H71" s="3" t="s">
        <v>161</v>
      </c>
      <c r="I71" s="3">
        <v>59.397300000000001</v>
      </c>
      <c r="J71" s="7">
        <v>1228</v>
      </c>
      <c r="K71" s="7">
        <f t="shared" ref="K71:K74" si="12">I71*J71</f>
        <v>72939.884399999995</v>
      </c>
      <c r="L71" s="3"/>
      <c r="M71" s="3"/>
      <c r="N71" s="3"/>
      <c r="O71" s="3"/>
      <c r="P71" s="7"/>
      <c r="Q71" s="7"/>
      <c r="R71" s="3"/>
      <c r="S71" s="3"/>
      <c r="T71" s="3" t="s">
        <v>161</v>
      </c>
      <c r="U71" s="3">
        <v>4.4991000000000003</v>
      </c>
      <c r="V71" s="7">
        <v>96.97</v>
      </c>
      <c r="W71" s="7">
        <f t="shared" ref="W71:W74" si="13">U71*V71</f>
        <v>436.27772700000003</v>
      </c>
      <c r="X71" s="7"/>
      <c r="Y71" s="7"/>
      <c r="Z71" s="12"/>
      <c r="AA71" s="12"/>
      <c r="AB71" s="12"/>
    </row>
    <row r="72" spans="1:28" x14ac:dyDescent="0.25">
      <c r="A72" s="3"/>
      <c r="B72" s="3"/>
      <c r="C72" s="3"/>
      <c r="D72" s="3"/>
      <c r="E72" s="12"/>
      <c r="F72" s="12"/>
      <c r="G72" s="3"/>
      <c r="H72" s="3" t="s">
        <v>16</v>
      </c>
      <c r="I72" s="3">
        <v>6.1359000000000004</v>
      </c>
      <c r="J72" s="7">
        <v>1118</v>
      </c>
      <c r="K72" s="7">
        <f t="shared" si="12"/>
        <v>6859.9362000000001</v>
      </c>
      <c r="L72" s="3"/>
      <c r="M72" s="3"/>
      <c r="N72" s="3"/>
      <c r="O72" s="3"/>
      <c r="P72" s="7"/>
      <c r="Q72" s="7"/>
      <c r="R72" s="3"/>
      <c r="S72" s="3"/>
      <c r="T72" s="3" t="s">
        <v>16</v>
      </c>
      <c r="U72" s="3">
        <v>0.72499999999999998</v>
      </c>
      <c r="V72" s="7">
        <v>96.97</v>
      </c>
      <c r="W72" s="7">
        <f t="shared" si="13"/>
        <v>70.303249999999991</v>
      </c>
      <c r="X72" s="7"/>
      <c r="Y72" s="7"/>
      <c r="Z72" s="12"/>
      <c r="AA72" s="12"/>
      <c r="AB72" s="12"/>
    </row>
    <row r="73" spans="1:28" x14ac:dyDescent="0.25">
      <c r="A73" s="3"/>
      <c r="B73" s="3"/>
      <c r="C73" s="3"/>
      <c r="D73" s="3"/>
      <c r="E73" s="12"/>
      <c r="F73" s="12"/>
      <c r="G73" s="3"/>
      <c r="H73" s="3" t="s">
        <v>115</v>
      </c>
      <c r="I73" s="3">
        <v>2.3673999999999999</v>
      </c>
      <c r="J73" s="7">
        <v>980</v>
      </c>
      <c r="K73" s="7">
        <f t="shared" si="12"/>
        <v>2320.0520000000001</v>
      </c>
      <c r="L73" s="3"/>
      <c r="M73" s="3"/>
      <c r="N73" s="3"/>
      <c r="O73" s="3"/>
      <c r="P73" s="7"/>
      <c r="Q73" s="7"/>
      <c r="R73" s="3"/>
      <c r="S73" s="3"/>
      <c r="T73" s="3" t="s">
        <v>115</v>
      </c>
      <c r="U73" s="3">
        <v>1.3494999999999999</v>
      </c>
      <c r="V73" s="7">
        <v>96.97</v>
      </c>
      <c r="W73" s="7">
        <f t="shared" si="13"/>
        <v>130.86101499999998</v>
      </c>
      <c r="X73" s="7"/>
      <c r="Y73" s="7"/>
      <c r="Z73" s="12"/>
      <c r="AA73" s="12"/>
      <c r="AB73" s="12"/>
    </row>
    <row r="74" spans="1:28" x14ac:dyDescent="0.25">
      <c r="A74" s="3"/>
      <c r="B74" s="3"/>
      <c r="C74" s="3"/>
      <c r="D74" s="3"/>
      <c r="E74" s="12"/>
      <c r="F74" s="12"/>
      <c r="G74" s="3"/>
      <c r="H74" s="3" t="s">
        <v>142</v>
      </c>
      <c r="I74" s="3">
        <v>2.0977999999999999</v>
      </c>
      <c r="J74" s="7">
        <v>649</v>
      </c>
      <c r="K74" s="7">
        <f t="shared" si="12"/>
        <v>1361.4721999999999</v>
      </c>
      <c r="L74" s="3"/>
      <c r="M74" s="3"/>
      <c r="N74" s="3"/>
      <c r="O74" s="3"/>
      <c r="P74" s="7"/>
      <c r="Q74" s="7"/>
      <c r="R74" s="3"/>
      <c r="S74" s="3"/>
      <c r="T74" s="3" t="s">
        <v>142</v>
      </c>
      <c r="U74" s="3">
        <v>1.2322</v>
      </c>
      <c r="V74" s="7">
        <v>96.97</v>
      </c>
      <c r="W74" s="7">
        <f t="shared" si="13"/>
        <v>119.48643399999999</v>
      </c>
      <c r="X74" s="7"/>
      <c r="Y74" s="7"/>
      <c r="Z74" s="12"/>
      <c r="AA74" s="12"/>
      <c r="AB74" s="12"/>
    </row>
    <row r="75" spans="1:28" x14ac:dyDescent="0.25">
      <c r="A75" s="3"/>
      <c r="B75" s="3"/>
      <c r="C75" s="3"/>
      <c r="D75" s="3"/>
      <c r="E75" s="12"/>
      <c r="F75" s="12"/>
      <c r="G75" s="3"/>
      <c r="H75" s="3"/>
      <c r="I75" s="3">
        <f>SUM(I70:I74)</f>
        <v>127.99730000000001</v>
      </c>
      <c r="J75" s="7"/>
      <c r="K75" s="7">
        <f>SUM(K70:K74)</f>
        <v>153138.02369999996</v>
      </c>
      <c r="L75" s="3"/>
      <c r="M75" s="3"/>
      <c r="N75" s="3"/>
      <c r="O75" s="3"/>
      <c r="P75" s="7"/>
      <c r="Q75" s="7"/>
      <c r="R75" s="3"/>
      <c r="S75" s="3"/>
      <c r="T75" s="3"/>
      <c r="U75" s="3">
        <f>SUM(U70:U74)</f>
        <v>19.342700000000001</v>
      </c>
      <c r="V75" s="7"/>
      <c r="W75" s="7">
        <f>SUM(W70:W74)</f>
        <v>1875.661619</v>
      </c>
      <c r="X75" s="7"/>
      <c r="Y75" s="7">
        <f>K75+W75</f>
        <v>155013.68531899995</v>
      </c>
      <c r="Z75" s="12">
        <v>155000</v>
      </c>
      <c r="AA75" s="12">
        <v>149000</v>
      </c>
      <c r="AB75" s="12">
        <f>Z75-AA75</f>
        <v>6000</v>
      </c>
    </row>
    <row r="76" spans="1:28" x14ac:dyDescent="0.25">
      <c r="A76" s="29"/>
      <c r="B76" s="29"/>
      <c r="C76" s="29"/>
      <c r="D76" s="29"/>
      <c r="E76" s="33"/>
      <c r="F76" s="33"/>
      <c r="G76" s="29"/>
      <c r="H76" s="29"/>
      <c r="I76" s="29"/>
      <c r="J76" s="19"/>
      <c r="K76" s="19"/>
      <c r="L76" s="29"/>
      <c r="M76" s="29"/>
      <c r="N76" s="29"/>
      <c r="O76" s="29"/>
      <c r="P76" s="19"/>
      <c r="Q76" s="19"/>
      <c r="R76" s="29"/>
      <c r="S76" s="29"/>
      <c r="T76" s="29"/>
      <c r="U76" s="29"/>
      <c r="V76" s="19"/>
      <c r="W76" s="19"/>
      <c r="X76" s="19"/>
      <c r="Y76" s="19"/>
      <c r="Z76" s="33"/>
      <c r="AA76" s="33"/>
      <c r="AB76" s="33"/>
    </row>
    <row r="77" spans="1:28" x14ac:dyDescent="0.25">
      <c r="A77" s="3" t="s">
        <v>1277</v>
      </c>
      <c r="B77" s="3" t="s">
        <v>1278</v>
      </c>
      <c r="C77" s="3" t="s">
        <v>489</v>
      </c>
      <c r="D77" s="3">
        <v>160</v>
      </c>
      <c r="E77" s="12">
        <v>81700</v>
      </c>
      <c r="F77" s="12"/>
      <c r="G77" s="3">
        <v>142.9538</v>
      </c>
      <c r="H77" s="3" t="s">
        <v>18</v>
      </c>
      <c r="I77" s="3">
        <v>6.8689</v>
      </c>
      <c r="J77" s="7">
        <v>1201</v>
      </c>
      <c r="K77" s="7">
        <f>I77*J77</f>
        <v>8249.5488999999998</v>
      </c>
      <c r="L77" s="3"/>
      <c r="M77" s="3"/>
      <c r="N77" s="3"/>
      <c r="O77" s="3"/>
      <c r="P77" s="7"/>
      <c r="Q77" s="7"/>
      <c r="R77" s="3"/>
      <c r="S77" s="3">
        <v>17.046199999999999</v>
      </c>
      <c r="T77" s="3" t="s">
        <v>18</v>
      </c>
      <c r="U77" s="3">
        <v>0.81320000000000003</v>
      </c>
      <c r="V77" s="7">
        <v>96.97</v>
      </c>
      <c r="W77" s="7">
        <f>U77*V77</f>
        <v>78.856003999999999</v>
      </c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 t="s">
        <v>106</v>
      </c>
      <c r="I78" s="3">
        <v>7.4928999999999997</v>
      </c>
      <c r="J78" s="7">
        <v>704</v>
      </c>
      <c r="K78" s="7">
        <f t="shared" ref="K78:K83" si="14">I78*J78</f>
        <v>5275.0015999999996</v>
      </c>
      <c r="L78" s="3"/>
      <c r="M78" s="3"/>
      <c r="N78" s="3"/>
      <c r="O78" s="3"/>
      <c r="P78" s="7"/>
      <c r="Q78" s="7"/>
      <c r="R78" s="3"/>
      <c r="S78" s="3"/>
      <c r="T78" s="3" t="s">
        <v>106</v>
      </c>
      <c r="U78" s="3">
        <v>1.3746</v>
      </c>
      <c r="V78" s="7">
        <v>96.97</v>
      </c>
      <c r="W78" s="7">
        <f t="shared" ref="W78:W82" si="15">U78*V78</f>
        <v>133.294962</v>
      </c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 t="s">
        <v>307</v>
      </c>
      <c r="I79" s="3">
        <v>84.918800000000005</v>
      </c>
      <c r="J79" s="7">
        <v>897</v>
      </c>
      <c r="K79" s="7">
        <f t="shared" si="14"/>
        <v>76172.1636</v>
      </c>
      <c r="L79" s="3"/>
      <c r="M79" s="3"/>
      <c r="N79" s="3"/>
      <c r="O79" s="3"/>
      <c r="P79" s="7"/>
      <c r="Q79" s="7"/>
      <c r="R79" s="3"/>
      <c r="S79" s="3"/>
      <c r="T79" s="3" t="s">
        <v>307</v>
      </c>
      <c r="U79" s="3">
        <v>8.7209000000000003</v>
      </c>
      <c r="V79" s="7">
        <v>96.97</v>
      </c>
      <c r="W79" s="7">
        <f t="shared" si="15"/>
        <v>845.66567299999997</v>
      </c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 t="s">
        <v>165</v>
      </c>
      <c r="I80" s="3">
        <v>31.209499999999998</v>
      </c>
      <c r="J80" s="7">
        <v>621</v>
      </c>
      <c r="K80" s="7">
        <f t="shared" si="14"/>
        <v>19381.0995</v>
      </c>
      <c r="L80" s="3"/>
      <c r="M80" s="3"/>
      <c r="N80" s="3"/>
      <c r="O80" s="3"/>
      <c r="P80" s="7"/>
      <c r="Q80" s="7"/>
      <c r="R80" s="3"/>
      <c r="S80" s="3"/>
      <c r="T80" s="3" t="s">
        <v>32</v>
      </c>
      <c r="U80" s="3">
        <v>0.1003</v>
      </c>
      <c r="V80" s="7">
        <v>96.97</v>
      </c>
      <c r="W80" s="7">
        <f t="shared" si="15"/>
        <v>9.7260910000000003</v>
      </c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 t="s">
        <v>32</v>
      </c>
      <c r="I81" s="3">
        <v>8.6012000000000004</v>
      </c>
      <c r="J81" s="7">
        <v>1077</v>
      </c>
      <c r="K81" s="7">
        <f t="shared" si="14"/>
        <v>9263.492400000001</v>
      </c>
      <c r="L81" s="3"/>
      <c r="M81" s="3"/>
      <c r="N81" s="3"/>
      <c r="O81" s="3"/>
      <c r="P81" s="7"/>
      <c r="Q81" s="7"/>
      <c r="R81" s="3"/>
      <c r="S81" s="3"/>
      <c r="T81" s="3" t="s">
        <v>33</v>
      </c>
      <c r="U81" s="3">
        <v>0.34160000000000001</v>
      </c>
      <c r="V81" s="7">
        <v>96.97</v>
      </c>
      <c r="W81" s="7">
        <f t="shared" si="15"/>
        <v>33.124952</v>
      </c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 t="s">
        <v>33</v>
      </c>
      <c r="I82" s="3">
        <v>2.3860000000000001</v>
      </c>
      <c r="J82" s="7">
        <v>994</v>
      </c>
      <c r="K82" s="7">
        <f t="shared" si="14"/>
        <v>2371.6840000000002</v>
      </c>
      <c r="L82" s="3"/>
      <c r="M82" s="3"/>
      <c r="N82" s="3"/>
      <c r="O82" s="3"/>
      <c r="P82" s="7"/>
      <c r="Q82" s="7"/>
      <c r="R82" s="3"/>
      <c r="S82" s="3"/>
      <c r="T82" s="3" t="s">
        <v>63</v>
      </c>
      <c r="U82" s="3">
        <v>5.6955999999999998</v>
      </c>
      <c r="V82" s="7">
        <v>96.97</v>
      </c>
      <c r="W82" s="7">
        <f t="shared" si="15"/>
        <v>552.30233199999998</v>
      </c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 t="s">
        <v>63</v>
      </c>
      <c r="I83" s="3">
        <v>1.4764999999999999</v>
      </c>
      <c r="J83" s="7">
        <v>386</v>
      </c>
      <c r="K83" s="7">
        <f t="shared" si="14"/>
        <v>569.92899999999997</v>
      </c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>
        <f>SUM(I77:I83)</f>
        <v>142.9538</v>
      </c>
      <c r="J84" s="7"/>
      <c r="K84" s="7">
        <f>SUM(K77:K83)</f>
        <v>121282.91899999999</v>
      </c>
      <c r="L84" s="3"/>
      <c r="M84" s="3"/>
      <c r="N84" s="3"/>
      <c r="O84" s="3"/>
      <c r="P84" s="7"/>
      <c r="Q84" s="7"/>
      <c r="R84" s="3"/>
      <c r="S84" s="3"/>
      <c r="T84" s="3"/>
      <c r="U84" s="3">
        <f>SUM(U77:U82)</f>
        <v>17.046199999999999</v>
      </c>
      <c r="V84" s="7"/>
      <c r="W84" s="7">
        <f>SUM(W77:W82)</f>
        <v>1652.9700139999998</v>
      </c>
      <c r="X84" s="7"/>
      <c r="Y84" s="7">
        <f>K84+W84</f>
        <v>122935.889014</v>
      </c>
      <c r="Z84" s="12">
        <v>122900</v>
      </c>
      <c r="AA84" s="12">
        <v>81700</v>
      </c>
      <c r="AB84" s="12">
        <f>Z84-AA84</f>
        <v>41200</v>
      </c>
    </row>
    <row r="85" spans="1:28" x14ac:dyDescent="0.25">
      <c r="A85" s="29"/>
      <c r="B85" s="29"/>
      <c r="C85" s="29"/>
      <c r="D85" s="29"/>
      <c r="E85" s="33"/>
      <c r="F85" s="33"/>
      <c r="G85" s="29"/>
      <c r="H85" s="29"/>
      <c r="I85" s="29"/>
      <c r="J85" s="19"/>
      <c r="K85" s="19"/>
      <c r="L85" s="29"/>
      <c r="M85" s="29"/>
      <c r="N85" s="29"/>
      <c r="O85" s="29"/>
      <c r="P85" s="19"/>
      <c r="Q85" s="19"/>
      <c r="R85" s="29"/>
      <c r="S85" s="29"/>
      <c r="T85" s="29"/>
      <c r="U85" s="29"/>
      <c r="V85" s="19"/>
      <c r="W85" s="19"/>
      <c r="X85" s="19"/>
      <c r="Y85" s="19"/>
      <c r="Z85" s="33"/>
      <c r="AA85" s="33"/>
      <c r="AB85" s="33"/>
    </row>
    <row r="86" spans="1:28" x14ac:dyDescent="0.25">
      <c r="A86" s="3" t="s">
        <v>1279</v>
      </c>
      <c r="B86" s="3" t="s">
        <v>1280</v>
      </c>
      <c r="C86" s="3" t="s">
        <v>253</v>
      </c>
      <c r="D86" s="3">
        <v>160</v>
      </c>
      <c r="E86" s="12">
        <v>185200</v>
      </c>
      <c r="F86" s="12"/>
      <c r="G86" s="3">
        <v>158.00200000000001</v>
      </c>
      <c r="H86" s="3" t="s">
        <v>18</v>
      </c>
      <c r="I86" s="3">
        <v>28.264900000000001</v>
      </c>
      <c r="J86" s="7">
        <v>1201</v>
      </c>
      <c r="K86" s="7">
        <f>I86*J86</f>
        <v>33946.144899999999</v>
      </c>
      <c r="L86" s="3"/>
      <c r="M86" s="3"/>
      <c r="N86" s="3"/>
      <c r="O86" s="3"/>
      <c r="P86" s="7"/>
      <c r="Q86" s="7"/>
      <c r="R86" s="3"/>
      <c r="S86" s="3">
        <v>1.998</v>
      </c>
      <c r="T86" s="3" t="s">
        <v>18</v>
      </c>
      <c r="U86" s="3">
        <v>0.23599999999999999</v>
      </c>
      <c r="V86" s="7">
        <v>96.97</v>
      </c>
      <c r="W86" s="7">
        <f>U86*V86</f>
        <v>22.884919999999997</v>
      </c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 t="s">
        <v>106</v>
      </c>
      <c r="I87" s="3">
        <v>2.5019999999999998</v>
      </c>
      <c r="J87" s="7">
        <v>704</v>
      </c>
      <c r="K87" s="7">
        <f t="shared" ref="K87:K90" si="16">I87*J87</f>
        <v>1761.4079999999999</v>
      </c>
      <c r="L87" s="3"/>
      <c r="M87" s="3"/>
      <c r="N87" s="3"/>
      <c r="O87" s="3"/>
      <c r="P87" s="7"/>
      <c r="Q87" s="7"/>
      <c r="R87" s="3"/>
      <c r="S87" s="3"/>
      <c r="T87" s="3" t="s">
        <v>161</v>
      </c>
      <c r="U87" s="3">
        <v>0.73750000000000004</v>
      </c>
      <c r="V87" s="7">
        <v>96.97</v>
      </c>
      <c r="W87" s="7">
        <f t="shared" ref="W87:W89" si="17">U87*V87</f>
        <v>71.515375000000006</v>
      </c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 t="s">
        <v>161</v>
      </c>
      <c r="I88" s="3">
        <v>92.666499999999999</v>
      </c>
      <c r="J88" s="7">
        <v>1228</v>
      </c>
      <c r="K88" s="7">
        <f t="shared" si="16"/>
        <v>113794.462</v>
      </c>
      <c r="L88" s="3"/>
      <c r="M88" s="3"/>
      <c r="N88" s="3"/>
      <c r="O88" s="3"/>
      <c r="P88" s="7"/>
      <c r="Q88" s="7"/>
      <c r="R88" s="3"/>
      <c r="S88" s="3"/>
      <c r="T88" s="3" t="s">
        <v>16</v>
      </c>
      <c r="U88" s="3">
        <v>0.29880000000000001</v>
      </c>
      <c r="V88" s="7">
        <v>96.97</v>
      </c>
      <c r="W88" s="7">
        <f t="shared" si="17"/>
        <v>28.974636</v>
      </c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 t="s">
        <v>16</v>
      </c>
      <c r="I89" s="3">
        <v>13.4133</v>
      </c>
      <c r="J89" s="7">
        <v>1118</v>
      </c>
      <c r="K89" s="7">
        <f t="shared" si="16"/>
        <v>14996.0694</v>
      </c>
      <c r="L89" s="3"/>
      <c r="M89" s="3"/>
      <c r="N89" s="3"/>
      <c r="O89" s="3"/>
      <c r="P89" s="7"/>
      <c r="Q89" s="7"/>
      <c r="R89" s="3"/>
      <c r="S89" s="3"/>
      <c r="T89" s="3" t="s">
        <v>142</v>
      </c>
      <c r="U89" s="3">
        <v>0.72570000000000001</v>
      </c>
      <c r="V89" s="7">
        <v>96.97</v>
      </c>
      <c r="W89" s="7">
        <f t="shared" si="17"/>
        <v>70.371128999999996</v>
      </c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 t="s">
        <v>142</v>
      </c>
      <c r="I90" s="3">
        <v>21.1553</v>
      </c>
      <c r="J90" s="7">
        <v>649</v>
      </c>
      <c r="K90" s="7">
        <f t="shared" si="16"/>
        <v>13729.789700000001</v>
      </c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>
        <f>SUM(I86:I90)</f>
        <v>158.00200000000001</v>
      </c>
      <c r="J91" s="7"/>
      <c r="K91" s="7">
        <f>SUM(K86:K90)</f>
        <v>178227.87400000001</v>
      </c>
      <c r="L91" s="3"/>
      <c r="M91" s="3"/>
      <c r="N91" s="3"/>
      <c r="O91" s="3"/>
      <c r="P91" s="7"/>
      <c r="Q91" s="7"/>
      <c r="R91" s="3"/>
      <c r="S91" s="3"/>
      <c r="T91" s="3"/>
      <c r="U91" s="3">
        <f>SUM(U86:U89)</f>
        <v>1.998</v>
      </c>
      <c r="V91" s="7"/>
      <c r="W91" s="7">
        <f>SUM(W86:W89)</f>
        <v>193.74606</v>
      </c>
      <c r="X91" s="7"/>
      <c r="Y91" s="7">
        <f>K91+W91</f>
        <v>178421.62006000002</v>
      </c>
      <c r="Z91" s="12">
        <v>178400</v>
      </c>
      <c r="AA91" s="12">
        <v>185200</v>
      </c>
      <c r="AB91" s="12">
        <f>Z91-AA91</f>
        <v>-6800</v>
      </c>
    </row>
    <row r="92" spans="1:28" x14ac:dyDescent="0.25">
      <c r="A92" s="29"/>
      <c r="B92" s="29"/>
      <c r="C92" s="29"/>
      <c r="D92" s="29"/>
      <c r="E92" s="33"/>
      <c r="F92" s="33"/>
      <c r="G92" s="29"/>
      <c r="H92" s="29"/>
      <c r="I92" s="29"/>
      <c r="J92" s="19"/>
      <c r="K92" s="19"/>
      <c r="L92" s="29"/>
      <c r="M92" s="29"/>
      <c r="N92" s="29"/>
      <c r="O92" s="29"/>
      <c r="P92" s="19"/>
      <c r="Q92" s="19"/>
      <c r="R92" s="29"/>
      <c r="S92" s="29"/>
      <c r="T92" s="29"/>
      <c r="U92" s="29"/>
      <c r="V92" s="19"/>
      <c r="W92" s="19"/>
      <c r="X92" s="19"/>
      <c r="Y92" s="19"/>
      <c r="Z92" s="33"/>
      <c r="AA92" s="33"/>
      <c r="AB92" s="33"/>
    </row>
    <row r="93" spans="1:28" x14ac:dyDescent="0.25">
      <c r="A93" s="3" t="s">
        <v>36</v>
      </c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 t="s">
        <v>19</v>
      </c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>
        <f>SUM(AB8:AB91)</f>
        <v>151400</v>
      </c>
    </row>
    <row r="95" spans="1:28" x14ac:dyDescent="0.25">
      <c r="A95" s="3" t="s">
        <v>20</v>
      </c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>
        <f>AB94/2</f>
        <v>75700</v>
      </c>
    </row>
    <row r="96" spans="1:28" x14ac:dyDescent="0.25">
      <c r="A96" s="3" t="s">
        <v>21</v>
      </c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>
        <f>AB95*0.1</f>
        <v>7570</v>
      </c>
    </row>
    <row r="97" spans="1:28" x14ac:dyDescent="0.25">
      <c r="A97" s="3" t="s">
        <v>22</v>
      </c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>
        <f>AB96*0.20578</f>
        <v>1557.7546</v>
      </c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3"/>
      <c r="V139" s="7"/>
      <c r="W139" s="7"/>
      <c r="X139" s="7"/>
      <c r="Y139" s="7"/>
      <c r="Z139" s="12"/>
      <c r="AA139" s="12"/>
      <c r="AB139" s="12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  <row r="173" spans="1:28" x14ac:dyDescent="0.25">
      <c r="A173" s="1"/>
      <c r="B173" s="1"/>
      <c r="C173" s="1"/>
      <c r="D173" s="1"/>
      <c r="E173" s="11"/>
      <c r="F173" s="11"/>
      <c r="G173" s="1"/>
      <c r="H173" s="1"/>
      <c r="I173" s="1"/>
      <c r="J173" s="5"/>
      <c r="K173" s="5"/>
      <c r="L173" s="3"/>
      <c r="M173" s="1"/>
      <c r="N173" s="1"/>
      <c r="O173" s="1"/>
      <c r="P173" s="5"/>
      <c r="Q173" s="5"/>
      <c r="R173" s="3"/>
      <c r="S173" s="1"/>
      <c r="T173" s="1"/>
      <c r="U173" s="1"/>
      <c r="V173" s="5"/>
      <c r="W173" s="5"/>
      <c r="X173" s="7"/>
      <c r="Y173" s="5"/>
      <c r="Z173" s="11"/>
      <c r="AA173" s="11"/>
      <c r="AB173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37799-17A4-4ECF-B99F-E9636587A6C2}">
  <dimension ref="A1:AC220"/>
  <sheetViews>
    <sheetView workbookViewId="0">
      <selection activeCell="K23" sqref="K23"/>
    </sheetView>
  </sheetViews>
  <sheetFormatPr defaultRowHeight="15" x14ac:dyDescent="0.25"/>
  <cols>
    <col min="1" max="1" width="20.28515625" customWidth="1"/>
    <col min="2" max="2" width="17.42578125" customWidth="1"/>
    <col min="3" max="3" width="13.85546875" customWidth="1"/>
    <col min="5" max="5" width="10.140625" style="9" bestFit="1" customWidth="1"/>
    <col min="6" max="6" width="4.28515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1" max="21" width="10.140625" style="47" bestFit="1" customWidth="1"/>
    <col min="22" max="22" width="10.7109375" style="8" customWidth="1"/>
    <col min="23" max="23" width="11.140625" style="8" bestFit="1" customWidth="1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8" x14ac:dyDescent="0.25">
      <c r="A1" s="1" t="s">
        <v>1281</v>
      </c>
      <c r="B1" s="1"/>
      <c r="C1" s="1"/>
      <c r="D1" s="56">
        <v>2022</v>
      </c>
      <c r="E1" s="57"/>
      <c r="F1" s="11"/>
      <c r="G1" s="56" t="s">
        <v>14</v>
      </c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7"/>
      <c r="X1" s="7"/>
      <c r="Y1" s="55">
        <v>2023</v>
      </c>
      <c r="Z1" s="55"/>
      <c r="AA1" s="11"/>
      <c r="AB1" s="11"/>
    </row>
    <row r="2" spans="1:28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43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8" x14ac:dyDescent="0.25">
      <c r="A3" s="3" t="s">
        <v>1282</v>
      </c>
      <c r="B3" s="3" t="s">
        <v>843</v>
      </c>
      <c r="C3" s="3" t="s">
        <v>479</v>
      </c>
      <c r="D3" s="3">
        <v>148.56</v>
      </c>
      <c r="E3" s="12">
        <v>132700</v>
      </c>
      <c r="F3" s="12"/>
      <c r="G3" s="3">
        <v>137.6472</v>
      </c>
      <c r="H3" s="3" t="s">
        <v>186</v>
      </c>
      <c r="I3" s="3">
        <v>6.7055999999999996</v>
      </c>
      <c r="J3" s="7">
        <v>580</v>
      </c>
      <c r="K3" s="7">
        <f>I3*J3</f>
        <v>3889.2479999999996</v>
      </c>
      <c r="L3" s="3"/>
      <c r="M3" s="3"/>
      <c r="N3" s="3"/>
      <c r="O3" s="3"/>
      <c r="P3" s="7"/>
      <c r="Q3" s="7"/>
      <c r="R3" s="3"/>
      <c r="S3" s="3">
        <v>10.912800000000001</v>
      </c>
      <c r="T3" s="3" t="s">
        <v>106</v>
      </c>
      <c r="U3" s="44">
        <v>2.5602999999999998</v>
      </c>
      <c r="V3" s="7">
        <v>96.97</v>
      </c>
      <c r="W3" s="7">
        <f>U3*V3</f>
        <v>248.27229099999997</v>
      </c>
      <c r="X3" s="7"/>
      <c r="Y3" s="7"/>
      <c r="Z3" s="12"/>
      <c r="AA3" s="12"/>
      <c r="AB3" s="12"/>
    </row>
    <row r="4" spans="1:28" x14ac:dyDescent="0.25">
      <c r="A4" s="3"/>
      <c r="B4" s="3" t="s">
        <v>1283</v>
      </c>
      <c r="C4" s="3"/>
      <c r="D4" s="3"/>
      <c r="E4" s="12"/>
      <c r="F4" s="12"/>
      <c r="G4" s="3"/>
      <c r="H4" s="3" t="s">
        <v>106</v>
      </c>
      <c r="I4" s="3">
        <v>1.5448</v>
      </c>
      <c r="J4" s="7">
        <v>704</v>
      </c>
      <c r="K4" s="7">
        <f t="shared" ref="K4:K10" si="0">I4*J4</f>
        <v>1087.5391999999999</v>
      </c>
      <c r="L4" s="3"/>
      <c r="M4" s="3"/>
      <c r="N4" s="3"/>
      <c r="O4" s="3"/>
      <c r="P4" s="7"/>
      <c r="Q4" s="7"/>
      <c r="R4" s="3"/>
      <c r="S4" s="3"/>
      <c r="T4" s="3" t="s">
        <v>160</v>
      </c>
      <c r="U4" s="44">
        <v>0.76270000000000004</v>
      </c>
      <c r="V4" s="7">
        <v>96.97</v>
      </c>
      <c r="W4" s="7">
        <f t="shared" ref="W4:W7" si="1">U4*V4</f>
        <v>73.959018999999998</v>
      </c>
      <c r="X4" s="7"/>
      <c r="Y4" s="7"/>
      <c r="Z4" s="12"/>
      <c r="AA4" s="12"/>
      <c r="AB4" s="12"/>
    </row>
    <row r="5" spans="1:28" x14ac:dyDescent="0.25">
      <c r="A5" s="3"/>
      <c r="B5" s="3" t="s">
        <v>1284</v>
      </c>
      <c r="C5" s="3"/>
      <c r="D5" s="3"/>
      <c r="E5" s="12"/>
      <c r="F5" s="12"/>
      <c r="G5" s="3"/>
      <c r="H5" s="3" t="s">
        <v>160</v>
      </c>
      <c r="I5" s="3">
        <v>42.673999999999999</v>
      </c>
      <c r="J5" s="7">
        <v>1104</v>
      </c>
      <c r="K5" s="7">
        <f t="shared" si="0"/>
        <v>47112.095999999998</v>
      </c>
      <c r="L5" s="3"/>
      <c r="M5" s="3"/>
      <c r="N5" s="3"/>
      <c r="O5" s="3"/>
      <c r="P5" s="7"/>
      <c r="Q5" s="7"/>
      <c r="R5" s="3"/>
      <c r="S5" s="3"/>
      <c r="T5" s="3" t="s">
        <v>176</v>
      </c>
      <c r="U5" s="44">
        <v>3.6383999999999999</v>
      </c>
      <c r="V5" s="7">
        <v>96.97</v>
      </c>
      <c r="W5" s="7">
        <f t="shared" si="1"/>
        <v>352.81564800000001</v>
      </c>
      <c r="X5" s="7"/>
      <c r="Y5" s="7"/>
      <c r="Z5" s="12"/>
      <c r="AA5" s="12"/>
      <c r="AB5" s="12"/>
    </row>
    <row r="6" spans="1:28" x14ac:dyDescent="0.25">
      <c r="A6" s="3"/>
      <c r="B6" s="3"/>
      <c r="C6" s="3"/>
      <c r="D6" s="3"/>
      <c r="E6" s="12"/>
      <c r="F6" s="12"/>
      <c r="G6" s="3"/>
      <c r="H6" s="3" t="s">
        <v>162</v>
      </c>
      <c r="I6" s="3">
        <v>7.8212000000000002</v>
      </c>
      <c r="J6" s="7">
        <v>1049</v>
      </c>
      <c r="K6" s="7">
        <f t="shared" si="0"/>
        <v>8204.4387999999999</v>
      </c>
      <c r="L6" s="3"/>
      <c r="M6" s="3"/>
      <c r="N6" s="3"/>
      <c r="O6" s="3"/>
      <c r="P6" s="7"/>
      <c r="Q6" s="7"/>
      <c r="R6" s="3"/>
      <c r="S6" s="3"/>
      <c r="T6" s="3" t="s">
        <v>115</v>
      </c>
      <c r="U6" s="44">
        <v>9.3100000000000002E-2</v>
      </c>
      <c r="V6" s="7">
        <v>96.97</v>
      </c>
      <c r="W6" s="7">
        <f t="shared" si="1"/>
        <v>9.0279070000000008</v>
      </c>
      <c r="X6" s="7"/>
      <c r="Y6" s="7"/>
      <c r="Z6" s="12"/>
      <c r="AA6" s="12"/>
      <c r="AB6" s="12"/>
    </row>
    <row r="7" spans="1:28" x14ac:dyDescent="0.25">
      <c r="A7" s="3"/>
      <c r="B7" s="3"/>
      <c r="C7" s="3"/>
      <c r="D7" s="3"/>
      <c r="E7" s="12"/>
      <c r="F7" s="12"/>
      <c r="G7" s="3"/>
      <c r="H7" s="3" t="s">
        <v>176</v>
      </c>
      <c r="I7" s="3">
        <v>56.556800000000003</v>
      </c>
      <c r="J7" s="7">
        <v>883</v>
      </c>
      <c r="K7" s="7">
        <f t="shared" si="0"/>
        <v>49939.654399999999</v>
      </c>
      <c r="L7" s="3"/>
      <c r="M7" s="3"/>
      <c r="N7" s="3"/>
      <c r="O7" s="3"/>
      <c r="P7" s="7"/>
      <c r="Q7" s="7"/>
      <c r="R7" s="3"/>
      <c r="S7" s="3"/>
      <c r="T7" s="3" t="s">
        <v>63</v>
      </c>
      <c r="U7" s="44">
        <v>3.8582999999999998</v>
      </c>
      <c r="V7" s="7">
        <v>96.97</v>
      </c>
      <c r="W7" s="7">
        <f t="shared" si="1"/>
        <v>374.13935099999998</v>
      </c>
      <c r="X7" s="7"/>
      <c r="Y7" s="7"/>
      <c r="Z7" s="12"/>
      <c r="AA7" s="12"/>
      <c r="AB7" s="12"/>
    </row>
    <row r="8" spans="1:28" x14ac:dyDescent="0.25">
      <c r="A8" s="3"/>
      <c r="B8" s="3"/>
      <c r="C8" s="3"/>
      <c r="D8" s="3"/>
      <c r="E8" s="12"/>
      <c r="F8" s="12"/>
      <c r="G8" s="3"/>
      <c r="H8" s="3" t="s">
        <v>16</v>
      </c>
      <c r="I8" s="3">
        <v>0.1192</v>
      </c>
      <c r="J8" s="7">
        <v>1118</v>
      </c>
      <c r="K8" s="7">
        <f t="shared" si="0"/>
        <v>133.26560000000001</v>
      </c>
      <c r="L8" s="3"/>
      <c r="M8" s="3"/>
      <c r="N8" s="3"/>
      <c r="O8" s="3"/>
      <c r="P8" s="7"/>
      <c r="Q8" s="7"/>
      <c r="R8" s="3"/>
      <c r="S8" s="3"/>
      <c r="T8" s="3"/>
      <c r="U8" s="44"/>
      <c r="V8" s="7"/>
      <c r="W8" s="7"/>
      <c r="X8" s="7"/>
      <c r="Y8" s="7"/>
      <c r="Z8" s="12"/>
      <c r="AA8" s="12"/>
      <c r="AB8" s="12"/>
    </row>
    <row r="9" spans="1:28" x14ac:dyDescent="0.25">
      <c r="A9" s="3"/>
      <c r="B9" s="3"/>
      <c r="C9" s="3"/>
      <c r="D9" s="3"/>
      <c r="E9" s="12"/>
      <c r="F9" s="12"/>
      <c r="G9" s="3"/>
      <c r="H9" s="3" t="s">
        <v>17</v>
      </c>
      <c r="I9" s="3">
        <v>10.011900000000001</v>
      </c>
      <c r="J9" s="7">
        <v>842</v>
      </c>
      <c r="K9" s="7">
        <f t="shared" si="0"/>
        <v>8430.0198</v>
      </c>
      <c r="L9" s="3"/>
      <c r="M9" s="3"/>
      <c r="N9" s="3"/>
      <c r="O9" s="3"/>
      <c r="P9" s="7"/>
      <c r="Q9" s="7"/>
      <c r="R9" s="3"/>
      <c r="S9" s="3"/>
      <c r="T9" s="3"/>
      <c r="U9" s="44"/>
      <c r="V9" s="7"/>
      <c r="W9" s="7"/>
      <c r="X9" s="7"/>
      <c r="Y9" s="7"/>
      <c r="Z9" s="12"/>
      <c r="AA9" s="12"/>
      <c r="AB9" s="12"/>
    </row>
    <row r="10" spans="1:28" x14ac:dyDescent="0.25">
      <c r="A10" s="3"/>
      <c r="B10" s="3"/>
      <c r="C10" s="3"/>
      <c r="D10" s="3"/>
      <c r="E10" s="12"/>
      <c r="F10" s="12"/>
      <c r="G10" s="3"/>
      <c r="H10" s="3" t="s">
        <v>115</v>
      </c>
      <c r="I10" s="3">
        <v>12.213699999999999</v>
      </c>
      <c r="J10" s="7">
        <v>980</v>
      </c>
      <c r="K10" s="7">
        <f t="shared" si="0"/>
        <v>11969.425999999999</v>
      </c>
      <c r="L10" s="3"/>
      <c r="M10" s="3"/>
      <c r="N10" s="3"/>
      <c r="O10" s="3"/>
      <c r="P10" s="7"/>
      <c r="Q10" s="7"/>
      <c r="R10" s="3"/>
      <c r="S10" s="3"/>
      <c r="T10" s="3"/>
      <c r="U10" s="44"/>
      <c r="V10" s="7"/>
      <c r="W10" s="7"/>
      <c r="X10" s="7"/>
      <c r="Y10" s="7"/>
      <c r="Z10" s="12"/>
      <c r="AA10" s="12"/>
      <c r="AB10" s="12"/>
    </row>
    <row r="11" spans="1:28" x14ac:dyDescent="0.25">
      <c r="A11" s="3"/>
      <c r="B11" s="3"/>
      <c r="C11" s="3"/>
      <c r="D11" s="3"/>
      <c r="E11" s="12"/>
      <c r="F11" s="12"/>
      <c r="G11" s="3"/>
      <c r="H11" s="3"/>
      <c r="I11" s="3">
        <f>SUM(I3:I10)</f>
        <v>137.6472</v>
      </c>
      <c r="J11" s="7"/>
      <c r="K11" s="7">
        <f>SUM(K3:K10)</f>
        <v>130765.68779999999</v>
      </c>
      <c r="L11" s="3"/>
      <c r="M11" s="3"/>
      <c r="N11" s="3"/>
      <c r="O11" s="3"/>
      <c r="P11" s="7"/>
      <c r="Q11" s="7"/>
      <c r="R11" s="3"/>
      <c r="S11" s="3"/>
      <c r="T11" s="3"/>
      <c r="U11" s="44">
        <f>SUM(U3:U7)</f>
        <v>10.912799999999999</v>
      </c>
      <c r="V11" s="7"/>
      <c r="W11" s="7">
        <f>SUM(W3:W7)</f>
        <v>1058.2142159999999</v>
      </c>
      <c r="X11" s="7"/>
      <c r="Y11" s="7">
        <f>K11+W11</f>
        <v>131823.90201599998</v>
      </c>
      <c r="Z11" s="12">
        <v>131800</v>
      </c>
      <c r="AA11" s="12">
        <v>132700</v>
      </c>
      <c r="AB11" s="12">
        <f>Z11-AA11</f>
        <v>-900</v>
      </c>
    </row>
    <row r="12" spans="1:28" x14ac:dyDescent="0.25">
      <c r="A12" s="29"/>
      <c r="B12" s="29"/>
      <c r="C12" s="29"/>
      <c r="D12" s="29"/>
      <c r="E12" s="33"/>
      <c r="F12" s="33"/>
      <c r="G12" s="29"/>
      <c r="H12" s="29"/>
      <c r="I12" s="29"/>
      <c r="J12" s="19"/>
      <c r="K12" s="19"/>
      <c r="L12" s="29"/>
      <c r="M12" s="29"/>
      <c r="N12" s="29"/>
      <c r="O12" s="29"/>
      <c r="P12" s="19"/>
      <c r="Q12" s="19"/>
      <c r="R12" s="29"/>
      <c r="S12" s="29"/>
      <c r="T12" s="29"/>
      <c r="U12" s="45"/>
      <c r="V12" s="19"/>
      <c r="W12" s="19"/>
      <c r="X12" s="19"/>
      <c r="Y12" s="19"/>
      <c r="Z12" s="33"/>
      <c r="AA12" s="33"/>
      <c r="AB12" s="33"/>
    </row>
    <row r="13" spans="1:28" x14ac:dyDescent="0.25">
      <c r="A13" s="3" t="s">
        <v>1285</v>
      </c>
      <c r="B13" s="3" t="s">
        <v>1286</v>
      </c>
      <c r="C13" s="3" t="s">
        <v>479</v>
      </c>
      <c r="D13" s="3">
        <v>2.44</v>
      </c>
      <c r="E13" s="12">
        <v>100</v>
      </c>
      <c r="F13" s="12"/>
      <c r="G13" s="3">
        <v>1.5347</v>
      </c>
      <c r="H13" s="3" t="s">
        <v>176</v>
      </c>
      <c r="I13" s="3">
        <v>0.80679999999999996</v>
      </c>
      <c r="J13" s="7">
        <v>883</v>
      </c>
      <c r="K13" s="7">
        <f>I13*J13</f>
        <v>712.40440000000001</v>
      </c>
      <c r="L13" s="3"/>
      <c r="M13" s="3"/>
      <c r="N13" s="3"/>
      <c r="O13" s="3"/>
      <c r="P13" s="7"/>
      <c r="Q13" s="7"/>
      <c r="R13" s="3"/>
      <c r="S13" s="3">
        <v>5.9053000000000004</v>
      </c>
      <c r="T13" s="3" t="s">
        <v>106</v>
      </c>
      <c r="U13" s="44">
        <v>8.5300000000000001E-2</v>
      </c>
      <c r="V13" s="7">
        <v>96.97</v>
      </c>
      <c r="W13" s="7">
        <f>U13*V13</f>
        <v>8.2715409999999991</v>
      </c>
      <c r="X13" s="7"/>
      <c r="Y13" s="7"/>
      <c r="Z13" s="12"/>
      <c r="AA13" s="12"/>
      <c r="AB13" s="12"/>
    </row>
    <row r="14" spans="1:28" x14ac:dyDescent="0.25">
      <c r="A14" s="3"/>
      <c r="B14" s="3" t="s">
        <v>1287</v>
      </c>
      <c r="C14" s="3"/>
      <c r="D14" s="3"/>
      <c r="E14" s="12"/>
      <c r="F14" s="12"/>
      <c r="G14" s="3"/>
      <c r="H14" s="3" t="s">
        <v>115</v>
      </c>
      <c r="I14" s="3">
        <v>0.72789999999999999</v>
      </c>
      <c r="J14" s="7">
        <v>980</v>
      </c>
      <c r="K14" s="7">
        <f>I14*J14</f>
        <v>713.34199999999998</v>
      </c>
      <c r="L14" s="3"/>
      <c r="M14" s="3"/>
      <c r="N14" s="3"/>
      <c r="O14" s="3"/>
      <c r="P14" s="7"/>
      <c r="Q14" s="7"/>
      <c r="R14" s="3"/>
      <c r="S14" s="3"/>
      <c r="T14" s="3" t="s">
        <v>176</v>
      </c>
      <c r="U14" s="44">
        <v>1.6448</v>
      </c>
      <c r="V14" s="7">
        <v>96.97</v>
      </c>
      <c r="W14" s="7">
        <f t="shared" ref="W14:W15" si="2">U14*V14</f>
        <v>159.49625599999999</v>
      </c>
      <c r="X14" s="7"/>
      <c r="Y14" s="7"/>
      <c r="Z14" s="12"/>
      <c r="AA14" s="12"/>
      <c r="AB14" s="12"/>
    </row>
    <row r="15" spans="1:28" x14ac:dyDescent="0.25">
      <c r="A15" s="3"/>
      <c r="B15" s="3"/>
      <c r="C15" s="3"/>
      <c r="D15" s="3"/>
      <c r="E15" s="12"/>
      <c r="F15" s="12"/>
      <c r="G15" s="3"/>
      <c r="H15" s="3"/>
      <c r="I15" s="3"/>
      <c r="J15" s="7"/>
      <c r="K15" s="7"/>
      <c r="L15" s="3"/>
      <c r="M15" s="3"/>
      <c r="N15" s="3"/>
      <c r="O15" s="3"/>
      <c r="P15" s="7"/>
      <c r="Q15" s="7"/>
      <c r="R15" s="3"/>
      <c r="S15" s="3"/>
      <c r="T15" s="3" t="s">
        <v>115</v>
      </c>
      <c r="U15" s="44">
        <v>4.1752000000000002</v>
      </c>
      <c r="V15" s="7">
        <v>96.97</v>
      </c>
      <c r="W15" s="7">
        <f t="shared" si="2"/>
        <v>404.86914400000001</v>
      </c>
      <c r="X15" s="7"/>
      <c r="Y15" s="7"/>
      <c r="Z15" s="12"/>
      <c r="AA15" s="12"/>
      <c r="AB15" s="12"/>
    </row>
    <row r="16" spans="1:28" x14ac:dyDescent="0.25">
      <c r="A16" s="3" t="s">
        <v>35</v>
      </c>
      <c r="B16" s="3"/>
      <c r="C16" s="3"/>
      <c r="D16" s="3"/>
      <c r="E16" s="12"/>
      <c r="F16" s="12"/>
      <c r="G16" s="3"/>
      <c r="H16" s="3"/>
      <c r="I16" s="3">
        <f>SUM(I13:I14)</f>
        <v>1.5347</v>
      </c>
      <c r="J16" s="7"/>
      <c r="K16" s="7">
        <f>SUM(K13:K14)</f>
        <v>1425.7464</v>
      </c>
      <c r="L16" s="3"/>
      <c r="M16" s="3"/>
      <c r="N16" s="3"/>
      <c r="O16" s="3"/>
      <c r="P16" s="7"/>
      <c r="Q16" s="7"/>
      <c r="R16" s="3"/>
      <c r="S16" s="3"/>
      <c r="T16" s="3"/>
      <c r="U16" s="44">
        <f>SUM(U13:U15)</f>
        <v>5.9053000000000004</v>
      </c>
      <c r="V16" s="7"/>
      <c r="W16" s="7">
        <f>SUM(W13:W15)</f>
        <v>572.63694099999998</v>
      </c>
      <c r="X16" s="7"/>
      <c r="Y16" s="7">
        <f>K16+W16</f>
        <v>1998.383341</v>
      </c>
      <c r="Z16" s="12">
        <v>2000</v>
      </c>
      <c r="AA16" s="12">
        <v>100</v>
      </c>
      <c r="AB16" s="12">
        <f>Z16-AA16</f>
        <v>1900</v>
      </c>
    </row>
    <row r="17" spans="1:28" x14ac:dyDescent="0.25">
      <c r="A17" s="29"/>
      <c r="B17" s="29"/>
      <c r="C17" s="29"/>
      <c r="D17" s="29"/>
      <c r="E17" s="33"/>
      <c r="F17" s="33"/>
      <c r="G17" s="29"/>
      <c r="H17" s="29"/>
      <c r="I17" s="29"/>
      <c r="J17" s="19"/>
      <c r="K17" s="19"/>
      <c r="L17" s="29"/>
      <c r="M17" s="29"/>
      <c r="N17" s="29"/>
      <c r="O17" s="29"/>
      <c r="P17" s="19"/>
      <c r="Q17" s="19"/>
      <c r="R17" s="29"/>
      <c r="S17" s="29"/>
      <c r="T17" s="29"/>
      <c r="U17" s="45"/>
      <c r="V17" s="19"/>
      <c r="W17" s="19"/>
      <c r="X17" s="19"/>
      <c r="Y17" s="19"/>
      <c r="Z17" s="33"/>
      <c r="AA17" s="33"/>
      <c r="AB17" s="33"/>
    </row>
    <row r="18" spans="1:28" x14ac:dyDescent="0.25">
      <c r="A18" s="3" t="s">
        <v>36</v>
      </c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/>
      <c r="O18" s="3"/>
      <c r="P18" s="7"/>
      <c r="Q18" s="7"/>
      <c r="R18" s="3"/>
      <c r="S18" s="3"/>
      <c r="T18" s="3"/>
      <c r="U18" s="44"/>
      <c r="V18" s="7"/>
      <c r="W18" s="7"/>
      <c r="X18" s="7"/>
      <c r="Y18" s="7"/>
      <c r="Z18" s="12"/>
      <c r="AA18" s="12"/>
      <c r="AB18" s="12"/>
    </row>
    <row r="19" spans="1:28" x14ac:dyDescent="0.25">
      <c r="A19" s="3" t="s">
        <v>19</v>
      </c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/>
      <c r="O19" s="3"/>
      <c r="P19" s="7"/>
      <c r="Q19" s="7"/>
      <c r="R19" s="3"/>
      <c r="S19" s="3"/>
      <c r="T19" s="3"/>
      <c r="U19" s="44"/>
      <c r="V19" s="7"/>
      <c r="W19" s="7"/>
      <c r="X19" s="7"/>
      <c r="Y19" s="7"/>
      <c r="Z19" s="12"/>
      <c r="AA19" s="12"/>
      <c r="AB19" s="12">
        <f>AB11+AB16</f>
        <v>1000</v>
      </c>
    </row>
    <row r="20" spans="1:28" x14ac:dyDescent="0.25">
      <c r="A20" s="3" t="s">
        <v>20</v>
      </c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/>
      <c r="O20" s="3"/>
      <c r="P20" s="7"/>
      <c r="Q20" s="7"/>
      <c r="R20" s="3"/>
      <c r="S20" s="3"/>
      <c r="T20" s="3"/>
      <c r="U20" s="44"/>
      <c r="V20" s="7"/>
      <c r="W20" s="7"/>
      <c r="X20" s="7"/>
      <c r="Y20" s="7"/>
      <c r="Z20" s="12"/>
      <c r="AA20" s="12"/>
      <c r="AB20" s="12">
        <v>500</v>
      </c>
    </row>
    <row r="21" spans="1:28" x14ac:dyDescent="0.25">
      <c r="A21" s="3" t="s">
        <v>21</v>
      </c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/>
      <c r="P21" s="7"/>
      <c r="Q21" s="7"/>
      <c r="R21" s="3"/>
      <c r="S21" s="3"/>
      <c r="T21" s="3"/>
      <c r="U21" s="44"/>
      <c r="V21" s="7"/>
      <c r="W21" s="7"/>
      <c r="X21" s="7"/>
      <c r="Y21" s="7"/>
      <c r="Z21" s="12"/>
      <c r="AA21" s="12"/>
      <c r="AB21" s="12">
        <v>50</v>
      </c>
    </row>
    <row r="22" spans="1:28" x14ac:dyDescent="0.25">
      <c r="A22" s="3" t="s">
        <v>22</v>
      </c>
      <c r="B22" s="3"/>
      <c r="C22" s="3"/>
      <c r="D22" s="3"/>
      <c r="E22" s="12"/>
      <c r="F22" s="12"/>
      <c r="G22" s="3"/>
      <c r="H22" s="3"/>
      <c r="I22" s="3"/>
      <c r="J22" s="7"/>
      <c r="K22" s="7"/>
      <c r="L22" s="3"/>
      <c r="M22" s="3"/>
      <c r="N22" s="3"/>
      <c r="O22" s="3"/>
      <c r="P22" s="7"/>
      <c r="Q22" s="7"/>
      <c r="R22" s="3"/>
      <c r="S22" s="3"/>
      <c r="T22" s="3"/>
      <c r="U22" s="44"/>
      <c r="V22" s="7"/>
      <c r="W22" s="7"/>
      <c r="X22" s="7"/>
      <c r="Y22" s="7"/>
      <c r="Z22" s="12"/>
      <c r="AA22" s="12"/>
      <c r="AB22" s="12">
        <f>AB21*0.23134</f>
        <v>11.567</v>
      </c>
    </row>
    <row r="23" spans="1:28" x14ac:dyDescent="0.25">
      <c r="A23" s="3"/>
      <c r="B23" s="3"/>
      <c r="C23" s="3"/>
      <c r="D23" s="3"/>
      <c r="E23" s="12"/>
      <c r="F23" s="12"/>
      <c r="G23" s="3"/>
      <c r="H23" s="3"/>
      <c r="I23" s="3"/>
      <c r="J23" s="7"/>
      <c r="K23" s="7"/>
      <c r="L23" s="3"/>
      <c r="M23" s="3"/>
      <c r="N23" s="3"/>
      <c r="O23" s="3"/>
      <c r="P23" s="7"/>
      <c r="Q23" s="7"/>
      <c r="R23" s="3"/>
      <c r="S23" s="3"/>
      <c r="T23" s="3"/>
      <c r="U23" s="44"/>
      <c r="V23" s="7"/>
      <c r="W23" s="7"/>
      <c r="X23" s="7"/>
      <c r="Y23" s="7"/>
      <c r="Z23" s="12"/>
      <c r="AA23" s="12"/>
      <c r="AB23" s="12"/>
    </row>
    <row r="24" spans="1:28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/>
      <c r="O24" s="3"/>
      <c r="P24" s="7"/>
      <c r="Q24" s="7"/>
      <c r="R24" s="3"/>
      <c r="S24" s="3"/>
      <c r="T24" s="3"/>
      <c r="U24" s="44"/>
      <c r="V24" s="7"/>
      <c r="W24" s="7"/>
      <c r="X24" s="7"/>
      <c r="Y24" s="7"/>
      <c r="Z24" s="12"/>
      <c r="AA24" s="12"/>
      <c r="AB24" s="12"/>
    </row>
    <row r="25" spans="1:28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/>
      <c r="O25" s="3"/>
      <c r="P25" s="7"/>
      <c r="Q25" s="7"/>
      <c r="R25" s="3"/>
      <c r="S25" s="3"/>
      <c r="T25" s="3"/>
      <c r="U25" s="44"/>
      <c r="V25" s="7"/>
      <c r="W25" s="7"/>
      <c r="X25" s="7"/>
      <c r="Y25" s="7"/>
      <c r="Z25" s="12"/>
      <c r="AA25" s="12"/>
      <c r="AB25" s="12"/>
    </row>
    <row r="26" spans="1:28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/>
      <c r="O26" s="3"/>
      <c r="P26" s="7"/>
      <c r="Q26" s="7"/>
      <c r="R26" s="3"/>
      <c r="S26" s="3"/>
      <c r="T26" s="3"/>
      <c r="U26" s="44"/>
      <c r="V26" s="7"/>
      <c r="W26" s="7"/>
      <c r="X26" s="7"/>
      <c r="Y26" s="7"/>
      <c r="Z26" s="12"/>
      <c r="AA26" s="12"/>
      <c r="AB26" s="12"/>
    </row>
    <row r="27" spans="1:28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/>
      <c r="O27" s="3"/>
      <c r="P27" s="7"/>
      <c r="Q27" s="7"/>
      <c r="R27" s="3"/>
      <c r="S27" s="3"/>
      <c r="T27" s="3"/>
      <c r="U27" s="44"/>
      <c r="V27" s="7"/>
      <c r="W27" s="7"/>
      <c r="X27" s="7"/>
      <c r="Y27" s="7"/>
      <c r="Z27" s="12"/>
      <c r="AA27" s="12"/>
      <c r="AB27" s="12"/>
    </row>
    <row r="28" spans="1:28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/>
      <c r="O28" s="3"/>
      <c r="P28" s="7"/>
      <c r="Q28" s="7"/>
      <c r="R28" s="3"/>
      <c r="S28" s="3"/>
      <c r="T28" s="3"/>
      <c r="U28" s="44"/>
      <c r="V28" s="7"/>
      <c r="W28" s="7"/>
      <c r="X28" s="7"/>
      <c r="Y28" s="7"/>
      <c r="Z28" s="12"/>
      <c r="AA28" s="12"/>
      <c r="AB28" s="12"/>
    </row>
    <row r="29" spans="1:28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/>
      <c r="P29" s="7"/>
      <c r="Q29" s="7"/>
      <c r="R29" s="3"/>
      <c r="S29" s="3"/>
      <c r="T29" s="3"/>
      <c r="U29" s="44"/>
      <c r="V29" s="7"/>
      <c r="W29" s="7"/>
      <c r="X29" s="7"/>
      <c r="Y29" s="7"/>
      <c r="Z29" s="12"/>
      <c r="AA29" s="12"/>
      <c r="AB29" s="12"/>
    </row>
    <row r="30" spans="1:28" x14ac:dyDescent="0.25">
      <c r="A30" s="3"/>
      <c r="B30" s="3"/>
      <c r="C30" s="3"/>
      <c r="D30" s="3"/>
      <c r="E30" s="12"/>
      <c r="F30" s="12"/>
      <c r="G30" s="3"/>
      <c r="H30" s="3"/>
      <c r="I30" s="3"/>
      <c r="J30" s="7"/>
      <c r="K30" s="7"/>
      <c r="L30" s="3"/>
      <c r="M30" s="3"/>
      <c r="N30" s="3"/>
      <c r="O30" s="3"/>
      <c r="P30" s="7"/>
      <c r="Q30" s="7"/>
      <c r="R30" s="3"/>
      <c r="S30" s="3"/>
      <c r="T30" s="3"/>
      <c r="U30" s="44"/>
      <c r="V30" s="7"/>
      <c r="W30" s="7"/>
      <c r="X30" s="7"/>
      <c r="Y30" s="7"/>
      <c r="Z30" s="12"/>
      <c r="AA30" s="12"/>
      <c r="AB30" s="12"/>
    </row>
    <row r="31" spans="1:28" x14ac:dyDescent="0.25">
      <c r="A31" s="3"/>
      <c r="B31" s="3"/>
      <c r="C31" s="3"/>
      <c r="D31" s="3"/>
      <c r="E31" s="12"/>
      <c r="F31" s="12"/>
      <c r="G31" s="3"/>
      <c r="H31" s="3"/>
      <c r="I31" s="3"/>
      <c r="J31" s="7"/>
      <c r="K31" s="7"/>
      <c r="L31" s="3"/>
      <c r="M31" s="3"/>
      <c r="N31" s="3"/>
      <c r="O31" s="3"/>
      <c r="P31" s="7"/>
      <c r="Q31" s="7"/>
      <c r="R31" s="3"/>
      <c r="S31" s="3"/>
      <c r="T31" s="3"/>
      <c r="U31" s="44"/>
      <c r="V31" s="7"/>
      <c r="W31" s="7"/>
      <c r="X31" s="7"/>
      <c r="Y31" s="7"/>
      <c r="Z31" s="12"/>
      <c r="AA31" s="12"/>
      <c r="AB31" s="12"/>
    </row>
    <row r="32" spans="1:28" x14ac:dyDescent="0.25">
      <c r="A32" s="3"/>
      <c r="B32" s="3"/>
      <c r="C32" s="3"/>
      <c r="D32" s="3"/>
      <c r="E32" s="12"/>
      <c r="F32" s="12"/>
      <c r="G32" s="3"/>
      <c r="H32" s="3"/>
      <c r="I32" s="3"/>
      <c r="J32" s="7"/>
      <c r="K32" s="7"/>
      <c r="L32" s="3"/>
      <c r="M32" s="3"/>
      <c r="N32" s="3"/>
      <c r="O32" s="3"/>
      <c r="P32" s="7"/>
      <c r="Q32" s="7"/>
      <c r="R32" s="3"/>
      <c r="S32" s="3"/>
      <c r="T32" s="3"/>
      <c r="U32" s="44"/>
      <c r="V32" s="7"/>
      <c r="W32" s="7"/>
      <c r="X32" s="7"/>
      <c r="Y32" s="7"/>
      <c r="Z32" s="12"/>
      <c r="AA32" s="12"/>
      <c r="AB32" s="12"/>
    </row>
    <row r="33" spans="1:28" x14ac:dyDescent="0.25">
      <c r="A33" s="3"/>
      <c r="B33" s="3"/>
      <c r="C33" s="3"/>
      <c r="D33" s="3"/>
      <c r="E33" s="12"/>
      <c r="F33" s="12"/>
      <c r="G33" s="3"/>
      <c r="H33" s="3"/>
      <c r="I33" s="3"/>
      <c r="J33" s="7"/>
      <c r="K33" s="7"/>
      <c r="L33" s="3"/>
      <c r="M33" s="3"/>
      <c r="N33" s="3"/>
      <c r="O33" s="3"/>
      <c r="P33" s="7"/>
      <c r="Q33" s="7"/>
      <c r="R33" s="3"/>
      <c r="S33" s="3"/>
      <c r="T33" s="3"/>
      <c r="U33" s="44"/>
      <c r="V33" s="7"/>
      <c r="W33" s="7"/>
      <c r="X33" s="7"/>
      <c r="Y33" s="7"/>
      <c r="Z33" s="12"/>
      <c r="AA33" s="12"/>
      <c r="AB33" s="12"/>
    </row>
    <row r="34" spans="1:28" x14ac:dyDescent="0.25">
      <c r="A34" s="3"/>
      <c r="B34" s="3"/>
      <c r="C34" s="3"/>
      <c r="D34" s="3"/>
      <c r="E34" s="12"/>
      <c r="F34" s="12"/>
      <c r="G34" s="3"/>
      <c r="H34" s="3"/>
      <c r="I34" s="3"/>
      <c r="J34" s="7"/>
      <c r="K34" s="7"/>
      <c r="L34" s="3"/>
      <c r="M34" s="3"/>
      <c r="N34" s="3"/>
      <c r="O34" s="3"/>
      <c r="P34" s="7"/>
      <c r="Q34" s="7"/>
      <c r="R34" s="3"/>
      <c r="S34" s="3"/>
      <c r="T34" s="3"/>
      <c r="U34" s="44"/>
      <c r="V34" s="7"/>
      <c r="W34" s="7"/>
      <c r="X34" s="7"/>
      <c r="Y34" s="7"/>
      <c r="Z34" s="12"/>
      <c r="AA34" s="12"/>
      <c r="AB34" s="12"/>
    </row>
    <row r="35" spans="1:28" s="4" customFormat="1" x14ac:dyDescent="0.25">
      <c r="A35" s="3"/>
      <c r="B35" s="3"/>
      <c r="C35" s="3"/>
      <c r="D35" s="3"/>
      <c r="E35" s="12"/>
      <c r="F35" s="12"/>
      <c r="G35" s="3"/>
      <c r="H35" s="3"/>
      <c r="I35" s="3"/>
      <c r="J35" s="7"/>
      <c r="K35" s="7"/>
      <c r="L35" s="3"/>
      <c r="M35" s="3"/>
      <c r="N35" s="3"/>
      <c r="O35" s="3"/>
      <c r="P35" s="7"/>
      <c r="Q35" s="7"/>
      <c r="R35" s="3"/>
      <c r="S35" s="3"/>
      <c r="T35" s="3"/>
      <c r="U35" s="44"/>
      <c r="V35" s="7"/>
      <c r="W35" s="7"/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/>
      <c r="I36" s="3"/>
      <c r="J36" s="7"/>
      <c r="K36" s="7"/>
      <c r="L36" s="3"/>
      <c r="M36" s="3"/>
      <c r="N36" s="3"/>
      <c r="O36" s="3"/>
      <c r="P36" s="7"/>
      <c r="Q36" s="7"/>
      <c r="R36" s="3"/>
      <c r="S36" s="3"/>
      <c r="T36" s="3"/>
      <c r="U36" s="44"/>
      <c r="V36" s="7"/>
      <c r="W36" s="7"/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/>
      <c r="I37" s="3"/>
      <c r="J37" s="7"/>
      <c r="K37" s="7"/>
      <c r="L37" s="3"/>
      <c r="M37" s="3"/>
      <c r="N37" s="3"/>
      <c r="O37" s="3"/>
      <c r="P37" s="7"/>
      <c r="Q37" s="7"/>
      <c r="R37" s="3"/>
      <c r="S37" s="3"/>
      <c r="T37" s="3"/>
      <c r="U37" s="44"/>
      <c r="V37" s="7"/>
      <c r="W37" s="7"/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/>
      <c r="I38" s="3"/>
      <c r="J38" s="7"/>
      <c r="K38" s="7"/>
      <c r="L38" s="3"/>
      <c r="M38" s="3"/>
      <c r="N38" s="3"/>
      <c r="O38" s="3"/>
      <c r="P38" s="7"/>
      <c r="Q38" s="7"/>
      <c r="R38" s="3"/>
      <c r="S38" s="3"/>
      <c r="T38" s="3"/>
      <c r="U38" s="44"/>
      <c r="V38" s="7"/>
      <c r="W38" s="7"/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/>
      <c r="I39" s="3"/>
      <c r="J39" s="7"/>
      <c r="K39" s="7"/>
      <c r="L39" s="3"/>
      <c r="M39" s="3"/>
      <c r="N39" s="3"/>
      <c r="O39" s="3"/>
      <c r="P39" s="7"/>
      <c r="Q39" s="7"/>
      <c r="R39" s="3"/>
      <c r="S39" s="3"/>
      <c r="T39" s="3"/>
      <c r="U39" s="44"/>
      <c r="V39" s="7"/>
      <c r="W39" s="7"/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/>
      <c r="U40" s="44"/>
      <c r="V40" s="7"/>
      <c r="W40" s="7"/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/>
      <c r="J41" s="7"/>
      <c r="K41" s="7"/>
      <c r="L41" s="3"/>
      <c r="M41" s="3"/>
      <c r="N41" s="3"/>
      <c r="O41" s="3"/>
      <c r="P41" s="7"/>
      <c r="Q41" s="7"/>
      <c r="R41" s="3"/>
      <c r="S41" s="3"/>
      <c r="T41" s="3"/>
      <c r="U41" s="44"/>
      <c r="V41" s="7"/>
      <c r="W41" s="7"/>
      <c r="X41" s="7"/>
      <c r="Y41" s="7"/>
      <c r="Z41" s="12"/>
      <c r="AA41" s="12"/>
      <c r="AB41" s="12"/>
    </row>
    <row r="42" spans="1:28" s="4" customFormat="1" x14ac:dyDescent="0.25">
      <c r="A42" s="3"/>
      <c r="B42" s="3"/>
      <c r="C42" s="3"/>
      <c r="D42" s="3"/>
      <c r="E42" s="12"/>
      <c r="F42" s="12"/>
      <c r="G42" s="3"/>
      <c r="H42" s="3"/>
      <c r="I42" s="3"/>
      <c r="J42" s="7"/>
      <c r="K42" s="7"/>
      <c r="L42" s="3"/>
      <c r="M42" s="3"/>
      <c r="N42" s="3"/>
      <c r="O42" s="3"/>
      <c r="P42" s="7"/>
      <c r="Q42" s="7"/>
      <c r="R42" s="3"/>
      <c r="S42" s="3"/>
      <c r="T42" s="3"/>
      <c r="U42" s="44"/>
      <c r="V42" s="7"/>
      <c r="W42" s="7"/>
      <c r="X42" s="7"/>
      <c r="Y42" s="7"/>
      <c r="Z42" s="12"/>
      <c r="AA42" s="12"/>
      <c r="AB42" s="12"/>
    </row>
    <row r="43" spans="1:28" s="4" customFormat="1" x14ac:dyDescent="0.25">
      <c r="A43" s="3"/>
      <c r="B43" s="3"/>
      <c r="C43" s="3"/>
      <c r="D43" s="3"/>
      <c r="E43" s="12"/>
      <c r="F43" s="12"/>
      <c r="G43" s="3"/>
      <c r="H43" s="3"/>
      <c r="I43" s="3"/>
      <c r="J43" s="7"/>
      <c r="K43" s="7"/>
      <c r="L43" s="3"/>
      <c r="M43" s="3"/>
      <c r="N43" s="3"/>
      <c r="O43" s="3"/>
      <c r="P43" s="7"/>
      <c r="Q43" s="7"/>
      <c r="R43" s="3"/>
      <c r="S43" s="3"/>
      <c r="T43" s="3"/>
      <c r="U43" s="44"/>
      <c r="V43" s="7"/>
      <c r="W43" s="7"/>
      <c r="X43" s="7"/>
      <c r="Y43" s="7"/>
      <c r="Z43" s="12"/>
      <c r="AA43" s="12"/>
      <c r="AB43" s="12"/>
    </row>
    <row r="44" spans="1:28" s="4" customFormat="1" x14ac:dyDescent="0.25">
      <c r="A44" s="3"/>
      <c r="B44" s="3"/>
      <c r="C44" s="3"/>
      <c r="D44" s="3"/>
      <c r="E44" s="12"/>
      <c r="F44" s="12"/>
      <c r="G44" s="3"/>
      <c r="H44" s="3"/>
      <c r="I44" s="3"/>
      <c r="J44" s="7"/>
      <c r="K44" s="7"/>
      <c r="L44" s="3"/>
      <c r="M44" s="3"/>
      <c r="N44" s="3"/>
      <c r="O44" s="3"/>
      <c r="P44" s="7"/>
      <c r="Q44" s="7"/>
      <c r="R44" s="3"/>
      <c r="S44" s="3"/>
      <c r="T44" s="3"/>
      <c r="U44" s="44"/>
      <c r="V44" s="7"/>
      <c r="W44" s="7"/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/>
      <c r="I45" s="3"/>
      <c r="J45" s="7"/>
      <c r="K45" s="7"/>
      <c r="L45" s="3"/>
      <c r="M45" s="3"/>
      <c r="N45" s="3"/>
      <c r="O45" s="3"/>
      <c r="P45" s="7"/>
      <c r="Q45" s="7"/>
      <c r="R45" s="3"/>
      <c r="S45" s="3"/>
      <c r="T45" s="3"/>
      <c r="U45" s="44"/>
      <c r="V45" s="7"/>
      <c r="W45" s="7"/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/>
      <c r="I46" s="3"/>
      <c r="J46" s="7"/>
      <c r="K46" s="7"/>
      <c r="L46" s="3"/>
      <c r="M46" s="3"/>
      <c r="N46" s="3"/>
      <c r="O46" s="3"/>
      <c r="P46" s="7"/>
      <c r="Q46" s="7"/>
      <c r="R46" s="3"/>
      <c r="S46" s="3"/>
      <c r="T46" s="3"/>
      <c r="U46" s="44"/>
      <c r="V46" s="7"/>
      <c r="W46" s="7"/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/>
      <c r="I47" s="3"/>
      <c r="J47" s="7"/>
      <c r="K47" s="7"/>
      <c r="L47" s="3"/>
      <c r="M47" s="3"/>
      <c r="N47" s="3"/>
      <c r="O47" s="3"/>
      <c r="P47" s="7"/>
      <c r="Q47" s="7"/>
      <c r="R47" s="3"/>
      <c r="S47" s="3"/>
      <c r="T47" s="3"/>
      <c r="U47" s="44"/>
      <c r="V47" s="7"/>
      <c r="W47" s="7"/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/>
      <c r="I48" s="3"/>
      <c r="J48" s="7"/>
      <c r="K48" s="7"/>
      <c r="L48" s="3"/>
      <c r="M48" s="3"/>
      <c r="N48" s="3"/>
      <c r="O48" s="3"/>
      <c r="P48" s="7"/>
      <c r="Q48" s="7"/>
      <c r="R48" s="3"/>
      <c r="S48" s="3"/>
      <c r="T48" s="3"/>
      <c r="U48" s="44"/>
      <c r="V48" s="7"/>
      <c r="W48" s="7"/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/>
      <c r="I49" s="3"/>
      <c r="J49" s="7"/>
      <c r="K49" s="7"/>
      <c r="L49" s="3"/>
      <c r="M49" s="3"/>
      <c r="N49" s="3"/>
      <c r="O49" s="3"/>
      <c r="P49" s="7"/>
      <c r="Q49" s="7"/>
      <c r="R49" s="3"/>
      <c r="S49" s="3"/>
      <c r="T49" s="3"/>
      <c r="U49" s="44"/>
      <c r="V49" s="7"/>
      <c r="W49" s="7"/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/>
      <c r="I50" s="3"/>
      <c r="J50" s="7"/>
      <c r="K50" s="7"/>
      <c r="L50" s="3"/>
      <c r="M50" s="3"/>
      <c r="N50" s="3"/>
      <c r="O50" s="3"/>
      <c r="P50" s="7"/>
      <c r="Q50" s="7"/>
      <c r="R50" s="3"/>
      <c r="S50" s="3"/>
      <c r="T50" s="3"/>
      <c r="U50" s="44"/>
      <c r="V50" s="7"/>
      <c r="W50" s="7"/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/>
      <c r="I51" s="3"/>
      <c r="J51" s="7"/>
      <c r="K51" s="7"/>
      <c r="L51" s="3"/>
      <c r="M51" s="3"/>
      <c r="N51" s="3"/>
      <c r="O51" s="3"/>
      <c r="P51" s="7"/>
      <c r="Q51" s="7"/>
      <c r="R51" s="3"/>
      <c r="S51" s="3"/>
      <c r="T51" s="3"/>
      <c r="U51" s="44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/>
      <c r="J52" s="7"/>
      <c r="K52" s="7"/>
      <c r="L52" s="3"/>
      <c r="M52" s="3"/>
      <c r="N52" s="3"/>
      <c r="O52" s="3"/>
      <c r="P52" s="7"/>
      <c r="Q52" s="7"/>
      <c r="R52" s="3"/>
      <c r="S52" s="3"/>
      <c r="T52" s="3"/>
      <c r="U52" s="44"/>
      <c r="V52" s="7"/>
      <c r="W52" s="7"/>
      <c r="X52" s="7"/>
      <c r="Y52" s="7"/>
      <c r="Z52" s="12"/>
      <c r="AA52" s="12"/>
      <c r="AB52" s="12"/>
    </row>
    <row r="53" spans="1:28" x14ac:dyDescent="0.25">
      <c r="A53" s="3"/>
      <c r="B53" s="3"/>
      <c r="C53" s="3"/>
      <c r="D53" s="3"/>
      <c r="E53" s="12"/>
      <c r="F53" s="12"/>
      <c r="G53" s="3"/>
      <c r="H53" s="3"/>
      <c r="I53" s="3"/>
      <c r="J53" s="7"/>
      <c r="K53" s="7"/>
      <c r="L53" s="3"/>
      <c r="M53" s="3"/>
      <c r="N53" s="3"/>
      <c r="O53" s="3"/>
      <c r="P53" s="7"/>
      <c r="Q53" s="7"/>
      <c r="R53" s="3"/>
      <c r="S53" s="3"/>
      <c r="T53" s="3"/>
      <c r="U53" s="44"/>
      <c r="V53" s="7"/>
      <c r="W53" s="7"/>
      <c r="X53" s="7"/>
      <c r="Y53" s="7"/>
      <c r="Z53" s="12"/>
      <c r="AA53" s="12"/>
      <c r="AB53" s="12"/>
    </row>
    <row r="54" spans="1:28" s="4" customFormat="1" x14ac:dyDescent="0.25">
      <c r="A54" s="3"/>
      <c r="B54" s="3"/>
      <c r="C54" s="3"/>
      <c r="D54" s="3"/>
      <c r="E54" s="12"/>
      <c r="F54" s="12"/>
      <c r="G54" s="3"/>
      <c r="H54" s="3"/>
      <c r="I54" s="3"/>
      <c r="J54" s="7"/>
      <c r="K54" s="7"/>
      <c r="L54" s="3"/>
      <c r="M54" s="3"/>
      <c r="N54" s="3"/>
      <c r="O54" s="3"/>
      <c r="P54" s="7"/>
      <c r="Q54" s="7"/>
      <c r="R54" s="3"/>
      <c r="S54" s="3"/>
      <c r="T54" s="3"/>
      <c r="U54" s="44"/>
      <c r="V54" s="7"/>
      <c r="W54" s="7"/>
      <c r="X54" s="7"/>
      <c r="Y54" s="7"/>
      <c r="Z54" s="12"/>
      <c r="AA54" s="12"/>
      <c r="AB54" s="12"/>
    </row>
    <row r="55" spans="1:28" s="4" customFormat="1" x14ac:dyDescent="0.25">
      <c r="A55" s="3"/>
      <c r="B55" s="3"/>
      <c r="C55" s="3"/>
      <c r="D55" s="3"/>
      <c r="E55" s="12"/>
      <c r="F55" s="12"/>
      <c r="G55" s="3"/>
      <c r="H55" s="3"/>
      <c r="I55" s="3"/>
      <c r="J55" s="7"/>
      <c r="K55" s="7"/>
      <c r="L55" s="3"/>
      <c r="M55" s="3"/>
      <c r="N55" s="3"/>
      <c r="O55" s="3"/>
      <c r="P55" s="7"/>
      <c r="Q55" s="7"/>
      <c r="R55" s="3"/>
      <c r="S55" s="3"/>
      <c r="T55" s="3"/>
      <c r="U55" s="44"/>
      <c r="V55" s="7"/>
      <c r="W55" s="7"/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/>
      <c r="I56" s="3"/>
      <c r="J56" s="7"/>
      <c r="K56" s="7"/>
      <c r="L56" s="3"/>
      <c r="M56" s="3"/>
      <c r="N56" s="3"/>
      <c r="O56" s="3"/>
      <c r="P56" s="7"/>
      <c r="Q56" s="7"/>
      <c r="R56" s="3"/>
      <c r="S56" s="3"/>
      <c r="T56" s="3"/>
      <c r="U56" s="44"/>
      <c r="V56" s="7"/>
      <c r="W56" s="7"/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/>
      <c r="O57" s="3"/>
      <c r="P57" s="7"/>
      <c r="Q57" s="7"/>
      <c r="R57" s="3"/>
      <c r="S57" s="3"/>
      <c r="T57" s="3"/>
      <c r="U57" s="44"/>
      <c r="V57" s="7"/>
      <c r="W57" s="7"/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/>
      <c r="O58" s="3"/>
      <c r="P58" s="7"/>
      <c r="Q58" s="7"/>
      <c r="R58" s="3"/>
      <c r="S58" s="3"/>
      <c r="T58" s="3"/>
      <c r="U58" s="44"/>
      <c r="V58" s="7"/>
      <c r="W58" s="7"/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/>
      <c r="O59" s="3"/>
      <c r="P59" s="7"/>
      <c r="Q59" s="7"/>
      <c r="R59" s="3"/>
      <c r="S59" s="3"/>
      <c r="T59" s="3"/>
      <c r="U59" s="44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/>
      <c r="O60" s="3"/>
      <c r="P60" s="7"/>
      <c r="Q60" s="7"/>
      <c r="R60" s="3"/>
      <c r="S60" s="3"/>
      <c r="T60" s="3"/>
      <c r="U60" s="44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/>
      <c r="O61" s="3"/>
      <c r="P61" s="7"/>
      <c r="Q61" s="7"/>
      <c r="R61" s="3"/>
      <c r="S61" s="3"/>
      <c r="T61" s="3"/>
      <c r="U61" s="44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/>
      <c r="J62" s="7"/>
      <c r="K62" s="7"/>
      <c r="L62" s="3"/>
      <c r="M62" s="3"/>
      <c r="N62" s="3"/>
      <c r="O62" s="3"/>
      <c r="P62" s="7"/>
      <c r="Q62" s="7"/>
      <c r="R62" s="3"/>
      <c r="S62" s="3"/>
      <c r="T62" s="3"/>
      <c r="U62" s="44"/>
      <c r="V62" s="7"/>
      <c r="W62" s="7"/>
      <c r="X62" s="7"/>
      <c r="Y62" s="7"/>
      <c r="Z62" s="12"/>
      <c r="AA62" s="12"/>
      <c r="AB62" s="12"/>
    </row>
    <row r="63" spans="1:28" x14ac:dyDescent="0.25">
      <c r="A63" s="3"/>
      <c r="B63" s="3"/>
      <c r="C63" s="3"/>
      <c r="D63" s="3"/>
      <c r="E63" s="12"/>
      <c r="F63" s="12"/>
      <c r="G63" s="3"/>
      <c r="H63" s="3"/>
      <c r="I63" s="3"/>
      <c r="J63" s="7"/>
      <c r="K63" s="7"/>
      <c r="L63" s="3"/>
      <c r="M63" s="3"/>
      <c r="N63" s="3"/>
      <c r="O63" s="3"/>
      <c r="P63" s="7"/>
      <c r="Q63" s="7"/>
      <c r="R63" s="3"/>
      <c r="S63" s="3"/>
      <c r="T63" s="3"/>
      <c r="U63" s="44"/>
      <c r="V63" s="7"/>
      <c r="W63" s="7"/>
      <c r="X63" s="7"/>
      <c r="Y63" s="7"/>
      <c r="Z63" s="12"/>
      <c r="AA63" s="12"/>
      <c r="AB63" s="12"/>
    </row>
    <row r="64" spans="1:28" x14ac:dyDescent="0.25">
      <c r="A64" s="3"/>
      <c r="B64" s="3"/>
      <c r="C64" s="3"/>
      <c r="D64" s="3"/>
      <c r="E64" s="12"/>
      <c r="F64" s="12"/>
      <c r="G64" s="3"/>
      <c r="H64" s="3"/>
      <c r="I64" s="3"/>
      <c r="J64" s="7"/>
      <c r="K64" s="7"/>
      <c r="L64" s="3"/>
      <c r="M64" s="3"/>
      <c r="N64" s="3"/>
      <c r="O64" s="3"/>
      <c r="P64" s="7"/>
      <c r="Q64" s="7"/>
      <c r="R64" s="3"/>
      <c r="S64" s="3"/>
      <c r="T64" s="3"/>
      <c r="U64" s="44"/>
      <c r="V64" s="7"/>
      <c r="W64" s="7"/>
      <c r="X64" s="7"/>
      <c r="Y64" s="7"/>
      <c r="Z64" s="12"/>
      <c r="AA64" s="12"/>
      <c r="AB64" s="12"/>
    </row>
    <row r="65" spans="1:29" x14ac:dyDescent="0.25">
      <c r="A65" s="3"/>
      <c r="B65" s="3"/>
      <c r="C65" s="3"/>
      <c r="D65" s="3"/>
      <c r="E65" s="12"/>
      <c r="F65" s="12"/>
      <c r="G65" s="3"/>
      <c r="H65" s="3"/>
      <c r="I65" s="3"/>
      <c r="J65" s="7"/>
      <c r="K65" s="7"/>
      <c r="L65" s="3"/>
      <c r="M65" s="3"/>
      <c r="N65" s="3"/>
      <c r="O65" s="3"/>
      <c r="P65" s="7"/>
      <c r="Q65" s="7"/>
      <c r="R65" s="3"/>
      <c r="S65" s="3"/>
      <c r="T65" s="3"/>
      <c r="U65" s="44"/>
      <c r="V65" s="7"/>
      <c r="W65" s="7"/>
      <c r="X65" s="7"/>
      <c r="Y65" s="7"/>
      <c r="Z65" s="12"/>
      <c r="AA65" s="12"/>
      <c r="AB65" s="12"/>
    </row>
    <row r="66" spans="1:29" x14ac:dyDescent="0.25">
      <c r="A66" s="3"/>
      <c r="B66" s="3"/>
      <c r="C66" s="3"/>
      <c r="D66" s="3"/>
      <c r="E66" s="12"/>
      <c r="F66" s="12"/>
      <c r="G66" s="3"/>
      <c r="H66" s="3"/>
      <c r="I66" s="3"/>
      <c r="J66" s="7"/>
      <c r="K66" s="7"/>
      <c r="L66" s="3"/>
      <c r="M66" s="3"/>
      <c r="N66" s="3"/>
      <c r="O66" s="3"/>
      <c r="P66" s="7"/>
      <c r="Q66" s="7"/>
      <c r="R66" s="3"/>
      <c r="S66" s="3"/>
      <c r="T66" s="3"/>
      <c r="U66" s="44"/>
      <c r="V66" s="7"/>
      <c r="W66" s="7"/>
      <c r="X66" s="7"/>
      <c r="Y66" s="7"/>
      <c r="Z66" s="12"/>
      <c r="AA66" s="12"/>
      <c r="AB66" s="12"/>
    </row>
    <row r="67" spans="1:29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/>
      <c r="O67" s="3"/>
      <c r="P67" s="7"/>
      <c r="Q67" s="7"/>
      <c r="R67" s="3"/>
      <c r="S67" s="3"/>
      <c r="T67" s="3"/>
      <c r="U67" s="44"/>
      <c r="V67" s="7"/>
      <c r="W67" s="7"/>
      <c r="X67" s="7"/>
      <c r="Y67" s="7"/>
      <c r="Z67" s="12"/>
      <c r="AA67" s="12"/>
      <c r="AB67" s="12"/>
    </row>
    <row r="68" spans="1:29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/>
      <c r="U68" s="44"/>
      <c r="V68" s="7"/>
      <c r="W68" s="7"/>
      <c r="X68" s="7"/>
      <c r="Y68" s="7"/>
      <c r="Z68" s="12"/>
      <c r="AA68" s="12"/>
      <c r="AB68" s="12"/>
      <c r="AC68" s="4"/>
    </row>
    <row r="69" spans="1:29" x14ac:dyDescent="0.25">
      <c r="A69" s="3"/>
      <c r="B69" s="3"/>
      <c r="C69" s="3"/>
      <c r="D69" s="3"/>
      <c r="E69" s="12"/>
      <c r="F69" s="12"/>
      <c r="G69" s="3"/>
      <c r="H69" s="3"/>
      <c r="I69" s="3"/>
      <c r="J69" s="7"/>
      <c r="K69" s="7"/>
      <c r="L69" s="3"/>
      <c r="M69" s="3"/>
      <c r="N69" s="3"/>
      <c r="O69" s="3"/>
      <c r="P69" s="7"/>
      <c r="Q69" s="7"/>
      <c r="R69" s="3"/>
      <c r="S69" s="3"/>
      <c r="T69" s="3"/>
      <c r="U69" s="44"/>
      <c r="V69" s="7"/>
      <c r="W69" s="7"/>
      <c r="X69" s="7"/>
      <c r="Y69" s="7"/>
      <c r="Z69" s="12"/>
      <c r="AA69" s="12"/>
      <c r="AB69" s="12"/>
      <c r="AC69" s="4"/>
    </row>
    <row r="70" spans="1:29" x14ac:dyDescent="0.25">
      <c r="A70" s="3"/>
      <c r="B70" s="3"/>
      <c r="C70" s="3"/>
      <c r="D70" s="3"/>
      <c r="E70" s="12"/>
      <c r="F70" s="12"/>
      <c r="G70" s="3"/>
      <c r="H70" s="3"/>
      <c r="I70" s="3"/>
      <c r="J70" s="7"/>
      <c r="K70" s="7"/>
      <c r="L70" s="3"/>
      <c r="M70" s="3"/>
      <c r="N70" s="3"/>
      <c r="O70" s="3"/>
      <c r="P70" s="7"/>
      <c r="Q70" s="7"/>
      <c r="R70" s="3"/>
      <c r="S70" s="3"/>
      <c r="T70" s="3"/>
      <c r="U70" s="44"/>
      <c r="V70" s="7"/>
      <c r="W70" s="7"/>
      <c r="X70" s="7"/>
      <c r="Y70" s="7"/>
      <c r="Z70" s="12"/>
      <c r="AA70" s="12"/>
      <c r="AB70" s="12"/>
      <c r="AC70" s="4"/>
    </row>
    <row r="71" spans="1:29" x14ac:dyDescent="0.25">
      <c r="A71" s="3"/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44"/>
      <c r="V71" s="7"/>
      <c r="W71" s="7"/>
      <c r="X71" s="7"/>
      <c r="Y71" s="7"/>
      <c r="Z71" s="12"/>
      <c r="AA71" s="12"/>
      <c r="AB71" s="12"/>
      <c r="AC71" s="4"/>
    </row>
    <row r="72" spans="1:29" x14ac:dyDescent="0.25">
      <c r="A72" s="3"/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44"/>
      <c r="V72" s="7"/>
      <c r="W72" s="7"/>
      <c r="X72" s="7"/>
      <c r="Y72" s="7"/>
      <c r="Z72" s="12"/>
      <c r="AA72" s="12"/>
      <c r="AB72" s="12"/>
      <c r="AC72" s="4"/>
    </row>
    <row r="73" spans="1:29" x14ac:dyDescent="0.25">
      <c r="A73" s="3"/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44"/>
      <c r="V73" s="7"/>
      <c r="W73" s="7"/>
      <c r="X73" s="7"/>
      <c r="Y73" s="7"/>
      <c r="Z73" s="12"/>
      <c r="AA73" s="12"/>
      <c r="AB73" s="12"/>
      <c r="AC73" s="4"/>
    </row>
    <row r="74" spans="1:29" x14ac:dyDescent="0.25">
      <c r="A74" s="3"/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44"/>
      <c r="V74" s="7"/>
      <c r="W74" s="7"/>
      <c r="X74" s="7"/>
      <c r="Y74" s="7"/>
      <c r="Z74" s="12"/>
      <c r="AA74" s="12"/>
      <c r="AB74" s="12"/>
      <c r="AC74" s="4"/>
    </row>
    <row r="75" spans="1:29" x14ac:dyDescent="0.25">
      <c r="A75" s="3"/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44"/>
      <c r="V75" s="7"/>
      <c r="W75" s="7"/>
      <c r="X75" s="7"/>
      <c r="Y75" s="7"/>
      <c r="Z75" s="12"/>
      <c r="AA75" s="12"/>
      <c r="AB75" s="12"/>
      <c r="AC75" s="4"/>
    </row>
    <row r="76" spans="1:29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44"/>
      <c r="V76" s="7"/>
      <c r="W76" s="7"/>
      <c r="X76" s="7"/>
      <c r="Y76" s="7"/>
      <c r="Z76" s="12"/>
      <c r="AA76" s="12"/>
      <c r="AB76" s="12"/>
    </row>
    <row r="77" spans="1:29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44"/>
      <c r="V77" s="7"/>
      <c r="W77" s="7"/>
      <c r="X77" s="7"/>
      <c r="Y77" s="7"/>
      <c r="Z77" s="12"/>
      <c r="AA77" s="12"/>
      <c r="AB77" s="12"/>
    </row>
    <row r="78" spans="1:29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44"/>
      <c r="V78" s="7"/>
      <c r="W78" s="7"/>
      <c r="X78" s="7"/>
      <c r="Y78" s="7"/>
      <c r="Z78" s="12"/>
      <c r="AA78" s="12"/>
      <c r="AB78" s="12"/>
    </row>
    <row r="79" spans="1:29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44"/>
      <c r="V79" s="7"/>
      <c r="W79" s="7"/>
      <c r="X79" s="7"/>
      <c r="Y79" s="7"/>
      <c r="Z79" s="12"/>
      <c r="AA79" s="12"/>
      <c r="AB79" s="12"/>
    </row>
    <row r="80" spans="1:29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44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44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44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44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44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44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44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44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44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44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44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44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44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44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44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44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44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44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44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44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44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44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44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44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44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44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44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44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44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44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44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44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44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44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44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44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44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44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44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44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44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44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44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44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44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44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44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44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44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44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44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44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44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44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44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44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44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44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44"/>
      <c r="V138" s="7"/>
      <c r="W138" s="7"/>
      <c r="X138" s="7"/>
      <c r="Y138" s="7"/>
      <c r="Z138" s="12"/>
      <c r="AA138" s="12"/>
      <c r="AB138" s="12"/>
    </row>
    <row r="139" spans="1:28" x14ac:dyDescent="0.25">
      <c r="A139" s="3"/>
      <c r="B139" s="3"/>
      <c r="C139" s="3"/>
      <c r="D139" s="3"/>
      <c r="E139" s="12"/>
      <c r="F139" s="12"/>
      <c r="G139" s="3"/>
      <c r="H139" s="3"/>
      <c r="I139" s="3"/>
      <c r="J139" s="7"/>
      <c r="K139" s="7"/>
      <c r="L139" s="3"/>
      <c r="M139" s="3"/>
      <c r="N139" s="3"/>
      <c r="O139" s="3"/>
      <c r="P139" s="7"/>
      <c r="Q139" s="7"/>
      <c r="R139" s="3"/>
      <c r="S139" s="3"/>
      <c r="T139" s="3"/>
      <c r="U139" s="44"/>
      <c r="V139" s="7"/>
      <c r="W139" s="7"/>
      <c r="X139" s="7"/>
      <c r="Y139" s="7"/>
      <c r="Z139" s="12"/>
      <c r="AA139" s="12"/>
      <c r="AB139" s="12"/>
    </row>
    <row r="140" spans="1:28" x14ac:dyDescent="0.25">
      <c r="A140" s="3"/>
      <c r="B140" s="3"/>
      <c r="C140" s="3"/>
      <c r="D140" s="3"/>
      <c r="E140" s="12"/>
      <c r="F140" s="12"/>
      <c r="G140" s="3"/>
      <c r="H140" s="3"/>
      <c r="I140" s="3"/>
      <c r="J140" s="7"/>
      <c r="K140" s="7"/>
      <c r="L140" s="3"/>
      <c r="M140" s="3"/>
      <c r="N140" s="3"/>
      <c r="O140" s="3"/>
      <c r="P140" s="7"/>
      <c r="Q140" s="7"/>
      <c r="R140" s="3"/>
      <c r="S140" s="3"/>
      <c r="T140" s="3"/>
      <c r="U140" s="44"/>
      <c r="V140" s="7"/>
      <c r="W140" s="7"/>
      <c r="X140" s="7"/>
      <c r="Y140" s="7"/>
      <c r="Z140" s="12"/>
      <c r="AA140" s="12"/>
      <c r="AB140" s="12"/>
    </row>
    <row r="141" spans="1:28" x14ac:dyDescent="0.25">
      <c r="A141" s="3"/>
      <c r="B141" s="3"/>
      <c r="C141" s="3"/>
      <c r="D141" s="3"/>
      <c r="E141" s="12"/>
      <c r="F141" s="12"/>
      <c r="G141" s="3"/>
      <c r="H141" s="3"/>
      <c r="I141" s="3"/>
      <c r="J141" s="7"/>
      <c r="K141" s="7"/>
      <c r="L141" s="3"/>
      <c r="M141" s="3"/>
      <c r="N141" s="3"/>
      <c r="O141" s="3"/>
      <c r="P141" s="7"/>
      <c r="Q141" s="7"/>
      <c r="R141" s="3"/>
      <c r="S141" s="3"/>
      <c r="T141" s="3"/>
      <c r="U141" s="44"/>
      <c r="V141" s="7"/>
      <c r="W141" s="7"/>
      <c r="X141" s="7"/>
      <c r="Y141" s="7"/>
      <c r="Z141" s="12"/>
      <c r="AA141" s="12"/>
      <c r="AB141" s="12"/>
    </row>
    <row r="142" spans="1:28" x14ac:dyDescent="0.25">
      <c r="A142" s="3"/>
      <c r="B142" s="3"/>
      <c r="C142" s="3"/>
      <c r="D142" s="3"/>
      <c r="E142" s="12"/>
      <c r="F142" s="12"/>
      <c r="G142" s="3"/>
      <c r="H142" s="3"/>
      <c r="I142" s="3"/>
      <c r="J142" s="7"/>
      <c r="K142" s="7"/>
      <c r="L142" s="3"/>
      <c r="M142" s="3"/>
      <c r="N142" s="3"/>
      <c r="O142" s="3"/>
      <c r="P142" s="7"/>
      <c r="Q142" s="7"/>
      <c r="R142" s="3"/>
      <c r="S142" s="3"/>
      <c r="T142" s="3"/>
      <c r="U142" s="44"/>
      <c r="V142" s="7"/>
      <c r="W142" s="7"/>
      <c r="X142" s="7"/>
      <c r="Y142" s="7"/>
      <c r="Z142" s="12"/>
      <c r="AA142" s="12"/>
      <c r="AB142" s="12"/>
    </row>
    <row r="143" spans="1:28" x14ac:dyDescent="0.25">
      <c r="A143" s="3"/>
      <c r="B143" s="3"/>
      <c r="C143" s="3"/>
      <c r="D143" s="3"/>
      <c r="E143" s="12"/>
      <c r="F143" s="12"/>
      <c r="G143" s="3"/>
      <c r="H143" s="3"/>
      <c r="I143" s="3"/>
      <c r="J143" s="7"/>
      <c r="K143" s="7"/>
      <c r="L143" s="3"/>
      <c r="M143" s="3"/>
      <c r="N143" s="3"/>
      <c r="O143" s="3"/>
      <c r="P143" s="7"/>
      <c r="Q143" s="7"/>
      <c r="R143" s="3"/>
      <c r="S143" s="3"/>
      <c r="T143" s="3"/>
      <c r="U143" s="44"/>
      <c r="V143" s="7"/>
      <c r="W143" s="7"/>
      <c r="X143" s="7"/>
      <c r="Y143" s="7"/>
      <c r="Z143" s="12"/>
      <c r="AA143" s="12"/>
      <c r="AB143" s="12"/>
    </row>
    <row r="144" spans="1:28" x14ac:dyDescent="0.25">
      <c r="A144" s="3"/>
      <c r="B144" s="3"/>
      <c r="C144" s="3"/>
      <c r="D144" s="3"/>
      <c r="E144" s="12"/>
      <c r="F144" s="12"/>
      <c r="G144" s="3"/>
      <c r="H144" s="3"/>
      <c r="I144" s="3"/>
      <c r="J144" s="7"/>
      <c r="K144" s="7"/>
      <c r="L144" s="3"/>
      <c r="M144" s="3"/>
      <c r="N144" s="3"/>
      <c r="O144" s="3"/>
      <c r="P144" s="7"/>
      <c r="Q144" s="7"/>
      <c r="R144" s="3"/>
      <c r="S144" s="3"/>
      <c r="T144" s="3"/>
      <c r="U144" s="44"/>
      <c r="V144" s="7"/>
      <c r="W144" s="7"/>
      <c r="X144" s="7"/>
      <c r="Y144" s="7"/>
      <c r="Z144" s="12"/>
      <c r="AA144" s="12"/>
      <c r="AB144" s="12"/>
    </row>
    <row r="145" spans="1:28" x14ac:dyDescent="0.25">
      <c r="A145" s="3"/>
      <c r="B145" s="3"/>
      <c r="C145" s="3"/>
      <c r="D145" s="3"/>
      <c r="E145" s="12"/>
      <c r="F145" s="12"/>
      <c r="G145" s="3"/>
      <c r="H145" s="3"/>
      <c r="I145" s="3"/>
      <c r="J145" s="7"/>
      <c r="K145" s="7"/>
      <c r="L145" s="3"/>
      <c r="M145" s="3"/>
      <c r="N145" s="3"/>
      <c r="O145" s="3"/>
      <c r="P145" s="7"/>
      <c r="Q145" s="7"/>
      <c r="R145" s="3"/>
      <c r="S145" s="3"/>
      <c r="T145" s="3"/>
      <c r="U145" s="44"/>
      <c r="V145" s="7"/>
      <c r="W145" s="7"/>
      <c r="X145" s="7"/>
      <c r="Y145" s="7"/>
      <c r="Z145" s="12"/>
      <c r="AA145" s="12"/>
      <c r="AB145" s="12"/>
    </row>
    <row r="146" spans="1:28" x14ac:dyDescent="0.25">
      <c r="A146" s="3"/>
      <c r="B146" s="3"/>
      <c r="C146" s="3"/>
      <c r="D146" s="3"/>
      <c r="E146" s="12"/>
      <c r="F146" s="12"/>
      <c r="G146" s="3"/>
      <c r="H146" s="3"/>
      <c r="I146" s="3"/>
      <c r="J146" s="7"/>
      <c r="K146" s="7"/>
      <c r="L146" s="3"/>
      <c r="M146" s="3"/>
      <c r="N146" s="3"/>
      <c r="O146" s="3"/>
      <c r="P146" s="7"/>
      <c r="Q146" s="7"/>
      <c r="R146" s="3"/>
      <c r="S146" s="3"/>
      <c r="T146" s="3"/>
      <c r="U146" s="44"/>
      <c r="V146" s="7"/>
      <c r="W146" s="7"/>
      <c r="X146" s="7"/>
      <c r="Y146" s="7"/>
      <c r="Z146" s="12"/>
      <c r="AA146" s="12"/>
      <c r="AB146" s="12"/>
    </row>
    <row r="147" spans="1:28" x14ac:dyDescent="0.25">
      <c r="A147" s="3"/>
      <c r="B147" s="3"/>
      <c r="C147" s="3"/>
      <c r="D147" s="3"/>
      <c r="E147" s="12"/>
      <c r="F147" s="12"/>
      <c r="G147" s="3"/>
      <c r="H147" s="3"/>
      <c r="I147" s="3"/>
      <c r="J147" s="7"/>
      <c r="K147" s="7"/>
      <c r="L147" s="3"/>
      <c r="M147" s="3"/>
      <c r="N147" s="3"/>
      <c r="O147" s="3"/>
      <c r="P147" s="7"/>
      <c r="Q147" s="7"/>
      <c r="R147" s="3"/>
      <c r="S147" s="3"/>
      <c r="T147" s="3"/>
      <c r="U147" s="44"/>
      <c r="V147" s="7"/>
      <c r="W147" s="7"/>
      <c r="X147" s="7"/>
      <c r="Y147" s="7"/>
      <c r="Z147" s="12"/>
      <c r="AA147" s="12"/>
      <c r="AB147" s="12"/>
    </row>
    <row r="148" spans="1:28" x14ac:dyDescent="0.25">
      <c r="A148" s="3"/>
      <c r="B148" s="3"/>
      <c r="C148" s="3"/>
      <c r="D148" s="3"/>
      <c r="E148" s="12"/>
      <c r="F148" s="12"/>
      <c r="G148" s="3"/>
      <c r="H148" s="3"/>
      <c r="I148" s="3"/>
      <c r="J148" s="7"/>
      <c r="K148" s="7"/>
      <c r="L148" s="3"/>
      <c r="M148" s="3"/>
      <c r="N148" s="3"/>
      <c r="O148" s="3"/>
      <c r="P148" s="7"/>
      <c r="Q148" s="7"/>
      <c r="R148" s="3"/>
      <c r="S148" s="3"/>
      <c r="T148" s="3"/>
      <c r="U148" s="44"/>
      <c r="V148" s="7"/>
      <c r="W148" s="7"/>
      <c r="X148" s="7"/>
      <c r="Y148" s="7"/>
      <c r="Z148" s="12"/>
      <c r="AA148" s="12"/>
      <c r="AB148" s="12"/>
    </row>
    <row r="149" spans="1:28" x14ac:dyDescent="0.25">
      <c r="A149" s="3"/>
      <c r="B149" s="3"/>
      <c r="C149" s="3"/>
      <c r="D149" s="3"/>
      <c r="E149" s="12"/>
      <c r="F149" s="12"/>
      <c r="G149" s="3"/>
      <c r="H149" s="3"/>
      <c r="I149" s="3"/>
      <c r="J149" s="7"/>
      <c r="K149" s="7"/>
      <c r="L149" s="3"/>
      <c r="M149" s="3"/>
      <c r="N149" s="3"/>
      <c r="O149" s="3"/>
      <c r="P149" s="7"/>
      <c r="Q149" s="7"/>
      <c r="R149" s="3"/>
      <c r="S149" s="3"/>
      <c r="T149" s="3"/>
      <c r="U149" s="44"/>
      <c r="V149" s="7"/>
      <c r="W149" s="7"/>
      <c r="X149" s="7"/>
      <c r="Y149" s="7"/>
      <c r="Z149" s="12"/>
      <c r="AA149" s="12"/>
      <c r="AB149" s="12"/>
    </row>
    <row r="150" spans="1:28" x14ac:dyDescent="0.25">
      <c r="A150" s="3"/>
      <c r="B150" s="3"/>
      <c r="C150" s="3"/>
      <c r="D150" s="3"/>
      <c r="E150" s="12"/>
      <c r="F150" s="12"/>
      <c r="G150" s="3"/>
      <c r="H150" s="3"/>
      <c r="I150" s="3"/>
      <c r="J150" s="7"/>
      <c r="K150" s="7"/>
      <c r="L150" s="3"/>
      <c r="M150" s="3"/>
      <c r="N150" s="3"/>
      <c r="O150" s="3"/>
      <c r="P150" s="7"/>
      <c r="Q150" s="7"/>
      <c r="R150" s="3"/>
      <c r="S150" s="3"/>
      <c r="T150" s="3"/>
      <c r="U150" s="44"/>
      <c r="V150" s="7"/>
      <c r="W150" s="7"/>
      <c r="X150" s="7"/>
      <c r="Y150" s="7"/>
      <c r="Z150" s="12"/>
      <c r="AA150" s="12"/>
      <c r="AB150" s="12"/>
    </row>
    <row r="151" spans="1:28" x14ac:dyDescent="0.25">
      <c r="A151" s="3"/>
      <c r="B151" s="3"/>
      <c r="C151" s="3"/>
      <c r="D151" s="3"/>
      <c r="E151" s="12"/>
      <c r="F151" s="12"/>
      <c r="G151" s="3"/>
      <c r="H151" s="3"/>
      <c r="I151" s="3"/>
      <c r="J151" s="7"/>
      <c r="K151" s="7"/>
      <c r="L151" s="3"/>
      <c r="M151" s="3"/>
      <c r="N151" s="3"/>
      <c r="O151" s="3"/>
      <c r="P151" s="7"/>
      <c r="Q151" s="7"/>
      <c r="R151" s="3"/>
      <c r="S151" s="3"/>
      <c r="T151" s="3"/>
      <c r="U151" s="44"/>
      <c r="V151" s="7"/>
      <c r="W151" s="7"/>
      <c r="X151" s="7"/>
      <c r="Y151" s="7"/>
      <c r="Z151" s="12"/>
      <c r="AA151" s="12"/>
      <c r="AB151" s="12"/>
    </row>
    <row r="152" spans="1:28" x14ac:dyDescent="0.25">
      <c r="A152" s="3"/>
      <c r="B152" s="3"/>
      <c r="C152" s="3"/>
      <c r="D152" s="3"/>
      <c r="E152" s="12"/>
      <c r="F152" s="12"/>
      <c r="G152" s="3"/>
      <c r="H152" s="3"/>
      <c r="I152" s="3"/>
      <c r="J152" s="7"/>
      <c r="K152" s="7"/>
      <c r="L152" s="3"/>
      <c r="M152" s="3"/>
      <c r="N152" s="3"/>
      <c r="O152" s="3"/>
      <c r="P152" s="7"/>
      <c r="Q152" s="7"/>
      <c r="R152" s="3"/>
      <c r="S152" s="3"/>
      <c r="T152" s="3"/>
      <c r="U152" s="44"/>
      <c r="V152" s="7"/>
      <c r="W152" s="7"/>
      <c r="X152" s="7"/>
      <c r="Y152" s="7"/>
      <c r="Z152" s="12"/>
      <c r="AA152" s="12"/>
      <c r="AB152" s="12"/>
    </row>
    <row r="153" spans="1:28" x14ac:dyDescent="0.25">
      <c r="A153" s="3"/>
      <c r="B153" s="3"/>
      <c r="C153" s="3"/>
      <c r="D153" s="3"/>
      <c r="E153" s="12"/>
      <c r="F153" s="12"/>
      <c r="G153" s="3"/>
      <c r="H153" s="3"/>
      <c r="I153" s="3"/>
      <c r="J153" s="7"/>
      <c r="K153" s="7"/>
      <c r="L153" s="3"/>
      <c r="M153" s="3"/>
      <c r="N153" s="3"/>
      <c r="O153" s="3"/>
      <c r="P153" s="7"/>
      <c r="Q153" s="7"/>
      <c r="R153" s="3"/>
      <c r="S153" s="3"/>
      <c r="T153" s="3"/>
      <c r="U153" s="44"/>
      <c r="V153" s="7"/>
      <c r="W153" s="7"/>
      <c r="X153" s="7"/>
      <c r="Y153" s="7"/>
      <c r="Z153" s="12"/>
      <c r="AA153" s="12"/>
      <c r="AB153" s="12"/>
    </row>
    <row r="154" spans="1:28" x14ac:dyDescent="0.25">
      <c r="A154" s="3"/>
      <c r="B154" s="3"/>
      <c r="C154" s="3"/>
      <c r="D154" s="3"/>
      <c r="E154" s="12"/>
      <c r="F154" s="12"/>
      <c r="G154" s="3"/>
      <c r="H154" s="3"/>
      <c r="I154" s="3"/>
      <c r="J154" s="7"/>
      <c r="K154" s="7"/>
      <c r="L154" s="3"/>
      <c r="M154" s="3"/>
      <c r="N154" s="3"/>
      <c r="O154" s="3"/>
      <c r="P154" s="7"/>
      <c r="Q154" s="7"/>
      <c r="R154" s="3"/>
      <c r="S154" s="3"/>
      <c r="T154" s="3"/>
      <c r="U154" s="44"/>
      <c r="V154" s="7"/>
      <c r="W154" s="7"/>
      <c r="X154" s="7"/>
      <c r="Y154" s="7"/>
      <c r="Z154" s="12"/>
      <c r="AA154" s="12"/>
      <c r="AB154" s="12"/>
    </row>
    <row r="155" spans="1:28" x14ac:dyDescent="0.25">
      <c r="A155" s="3"/>
      <c r="B155" s="3"/>
      <c r="C155" s="3"/>
      <c r="D155" s="3"/>
      <c r="E155" s="12"/>
      <c r="F155" s="12"/>
      <c r="G155" s="3"/>
      <c r="H155" s="3"/>
      <c r="I155" s="3"/>
      <c r="J155" s="7"/>
      <c r="K155" s="7"/>
      <c r="L155" s="3"/>
      <c r="M155" s="3"/>
      <c r="N155" s="3"/>
      <c r="O155" s="3"/>
      <c r="P155" s="7"/>
      <c r="Q155" s="7"/>
      <c r="R155" s="3"/>
      <c r="S155" s="3"/>
      <c r="T155" s="3"/>
      <c r="U155" s="44"/>
      <c r="V155" s="7"/>
      <c r="W155" s="7"/>
      <c r="X155" s="7"/>
      <c r="Y155" s="7"/>
      <c r="Z155" s="12"/>
      <c r="AA155" s="12"/>
      <c r="AB155" s="12"/>
    </row>
    <row r="156" spans="1:28" x14ac:dyDescent="0.25">
      <c r="A156" s="3"/>
      <c r="B156" s="3"/>
      <c r="C156" s="3"/>
      <c r="D156" s="3"/>
      <c r="E156" s="12"/>
      <c r="F156" s="12"/>
      <c r="G156" s="3"/>
      <c r="H156" s="3"/>
      <c r="I156" s="3"/>
      <c r="J156" s="7"/>
      <c r="K156" s="7"/>
      <c r="L156" s="3"/>
      <c r="M156" s="3"/>
      <c r="N156" s="3"/>
      <c r="O156" s="3"/>
      <c r="P156" s="7"/>
      <c r="Q156" s="7"/>
      <c r="R156" s="3"/>
      <c r="S156" s="3"/>
      <c r="T156" s="3"/>
      <c r="U156" s="44"/>
      <c r="V156" s="7"/>
      <c r="W156" s="7"/>
      <c r="X156" s="7"/>
      <c r="Y156" s="7"/>
      <c r="Z156" s="12"/>
      <c r="AA156" s="12"/>
      <c r="AB156" s="12"/>
    </row>
    <row r="157" spans="1:28" x14ac:dyDescent="0.25">
      <c r="A157" s="3"/>
      <c r="B157" s="3"/>
      <c r="C157" s="3"/>
      <c r="D157" s="3"/>
      <c r="E157" s="12"/>
      <c r="F157" s="12"/>
      <c r="G157" s="3"/>
      <c r="H157" s="3"/>
      <c r="I157" s="3"/>
      <c r="J157" s="7"/>
      <c r="K157" s="7"/>
      <c r="L157" s="3"/>
      <c r="M157" s="3"/>
      <c r="N157" s="3"/>
      <c r="O157" s="3"/>
      <c r="P157" s="7"/>
      <c r="Q157" s="7"/>
      <c r="R157" s="3"/>
      <c r="S157" s="3"/>
      <c r="T157" s="3"/>
      <c r="U157" s="44"/>
      <c r="V157" s="7"/>
      <c r="W157" s="7"/>
      <c r="X157" s="7"/>
      <c r="Y157" s="7"/>
      <c r="Z157" s="12"/>
      <c r="AA157" s="12"/>
      <c r="AB157" s="12"/>
    </row>
    <row r="158" spans="1:28" x14ac:dyDescent="0.25">
      <c r="A158" s="3"/>
      <c r="B158" s="3"/>
      <c r="C158" s="3"/>
      <c r="D158" s="3"/>
      <c r="E158" s="12"/>
      <c r="F158" s="12"/>
      <c r="G158" s="3"/>
      <c r="H158" s="3"/>
      <c r="I158" s="3"/>
      <c r="J158" s="7"/>
      <c r="K158" s="7"/>
      <c r="L158" s="3"/>
      <c r="M158" s="3"/>
      <c r="N158" s="3"/>
      <c r="O158" s="3"/>
      <c r="P158" s="7"/>
      <c r="Q158" s="7"/>
      <c r="R158" s="3"/>
      <c r="S158" s="3"/>
      <c r="T158" s="3"/>
      <c r="U158" s="44"/>
      <c r="V158" s="7"/>
      <c r="W158" s="7"/>
      <c r="X158" s="7"/>
      <c r="Y158" s="7"/>
      <c r="Z158" s="12"/>
      <c r="AA158" s="12"/>
      <c r="AB158" s="12"/>
    </row>
    <row r="159" spans="1:28" x14ac:dyDescent="0.25">
      <c r="A159" s="3"/>
      <c r="B159" s="3"/>
      <c r="C159" s="3"/>
      <c r="D159" s="3"/>
      <c r="E159" s="12"/>
      <c r="F159" s="12"/>
      <c r="G159" s="3"/>
      <c r="H159" s="3"/>
      <c r="I159" s="3"/>
      <c r="J159" s="7"/>
      <c r="K159" s="7"/>
      <c r="L159" s="3"/>
      <c r="M159" s="3"/>
      <c r="N159" s="3"/>
      <c r="O159" s="3"/>
      <c r="P159" s="7"/>
      <c r="Q159" s="7"/>
      <c r="R159" s="3"/>
      <c r="S159" s="3"/>
      <c r="T159" s="3"/>
      <c r="U159" s="44"/>
      <c r="V159" s="7"/>
      <c r="W159" s="7"/>
      <c r="X159" s="7"/>
      <c r="Y159" s="7"/>
      <c r="Z159" s="12"/>
      <c r="AA159" s="12"/>
      <c r="AB159" s="12"/>
    </row>
    <row r="160" spans="1:28" x14ac:dyDescent="0.25">
      <c r="A160" s="3"/>
      <c r="B160" s="3"/>
      <c r="C160" s="3"/>
      <c r="D160" s="3"/>
      <c r="E160" s="12"/>
      <c r="F160" s="12"/>
      <c r="G160" s="3"/>
      <c r="H160" s="3"/>
      <c r="I160" s="3"/>
      <c r="J160" s="7"/>
      <c r="K160" s="7"/>
      <c r="L160" s="3"/>
      <c r="M160" s="3"/>
      <c r="N160" s="3"/>
      <c r="O160" s="3"/>
      <c r="P160" s="7"/>
      <c r="Q160" s="7"/>
      <c r="R160" s="3"/>
      <c r="S160" s="3"/>
      <c r="T160" s="3"/>
      <c r="U160" s="44"/>
      <c r="V160" s="7"/>
      <c r="W160" s="7"/>
      <c r="X160" s="7"/>
      <c r="Y160" s="7"/>
      <c r="Z160" s="12"/>
      <c r="AA160" s="12"/>
      <c r="AB160" s="12"/>
    </row>
    <row r="161" spans="1:28" x14ac:dyDescent="0.25">
      <c r="A161" s="3"/>
      <c r="B161" s="3"/>
      <c r="C161" s="3"/>
      <c r="D161" s="3"/>
      <c r="E161" s="12"/>
      <c r="F161" s="12"/>
      <c r="G161" s="3"/>
      <c r="H161" s="3"/>
      <c r="I161" s="3"/>
      <c r="J161" s="7"/>
      <c r="K161" s="7"/>
      <c r="L161" s="3"/>
      <c r="M161" s="3"/>
      <c r="N161" s="3"/>
      <c r="O161" s="3"/>
      <c r="P161" s="7"/>
      <c r="Q161" s="7"/>
      <c r="R161" s="3"/>
      <c r="S161" s="3"/>
      <c r="T161" s="3"/>
      <c r="U161" s="44"/>
      <c r="V161" s="7"/>
      <c r="W161" s="7"/>
      <c r="X161" s="7"/>
      <c r="Y161" s="7"/>
      <c r="Z161" s="12"/>
      <c r="AA161" s="12"/>
      <c r="AB161" s="12"/>
    </row>
    <row r="162" spans="1:28" x14ac:dyDescent="0.25">
      <c r="A162" s="3"/>
      <c r="B162" s="3"/>
      <c r="C162" s="3"/>
      <c r="D162" s="3"/>
      <c r="E162" s="12"/>
      <c r="F162" s="12"/>
      <c r="G162" s="3"/>
      <c r="H162" s="3"/>
      <c r="I162" s="3"/>
      <c r="J162" s="7"/>
      <c r="K162" s="7"/>
      <c r="L162" s="3"/>
      <c r="M162" s="3"/>
      <c r="N162" s="3"/>
      <c r="O162" s="3"/>
      <c r="P162" s="7"/>
      <c r="Q162" s="7"/>
      <c r="R162" s="3"/>
      <c r="S162" s="3"/>
      <c r="T162" s="3"/>
      <c r="U162" s="44"/>
      <c r="V162" s="7"/>
      <c r="W162" s="7"/>
      <c r="X162" s="7"/>
      <c r="Y162" s="7"/>
      <c r="Z162" s="12"/>
      <c r="AA162" s="12"/>
      <c r="AB162" s="12"/>
    </row>
    <row r="163" spans="1:28" x14ac:dyDescent="0.25">
      <c r="A163" s="3"/>
      <c r="B163" s="3"/>
      <c r="C163" s="3"/>
      <c r="D163" s="3"/>
      <c r="E163" s="12"/>
      <c r="F163" s="12"/>
      <c r="G163" s="3"/>
      <c r="H163" s="3"/>
      <c r="I163" s="3"/>
      <c r="J163" s="7"/>
      <c r="K163" s="7"/>
      <c r="L163" s="3"/>
      <c r="M163" s="3"/>
      <c r="N163" s="3"/>
      <c r="O163" s="3"/>
      <c r="P163" s="7"/>
      <c r="Q163" s="7"/>
      <c r="R163" s="3"/>
      <c r="S163" s="3"/>
      <c r="T163" s="3"/>
      <c r="U163" s="44"/>
      <c r="V163" s="7"/>
      <c r="W163" s="7"/>
      <c r="X163" s="7"/>
      <c r="Y163" s="7"/>
      <c r="Z163" s="12"/>
      <c r="AA163" s="12"/>
      <c r="AB163" s="12"/>
    </row>
    <row r="164" spans="1:28" x14ac:dyDescent="0.25">
      <c r="A164" s="3"/>
      <c r="B164" s="3"/>
      <c r="C164" s="3"/>
      <c r="D164" s="3"/>
      <c r="E164" s="12"/>
      <c r="F164" s="12"/>
      <c r="G164" s="3"/>
      <c r="H164" s="3"/>
      <c r="I164" s="3"/>
      <c r="J164" s="7"/>
      <c r="K164" s="7"/>
      <c r="L164" s="3"/>
      <c r="M164" s="3"/>
      <c r="N164" s="3"/>
      <c r="O164" s="3"/>
      <c r="P164" s="7"/>
      <c r="Q164" s="7"/>
      <c r="R164" s="3"/>
      <c r="S164" s="3"/>
      <c r="T164" s="3"/>
      <c r="U164" s="44"/>
      <c r="V164" s="7"/>
      <c r="W164" s="7"/>
      <c r="X164" s="7"/>
      <c r="Y164" s="7"/>
      <c r="Z164" s="12"/>
      <c r="AA164" s="12"/>
      <c r="AB164" s="12"/>
    </row>
    <row r="165" spans="1:28" x14ac:dyDescent="0.25">
      <c r="A165" s="3"/>
      <c r="B165" s="3"/>
      <c r="C165" s="3"/>
      <c r="D165" s="3"/>
      <c r="E165" s="12"/>
      <c r="F165" s="12"/>
      <c r="G165" s="3"/>
      <c r="H165" s="3"/>
      <c r="I165" s="3"/>
      <c r="J165" s="7"/>
      <c r="K165" s="7"/>
      <c r="L165" s="3"/>
      <c r="M165" s="3"/>
      <c r="N165" s="3"/>
      <c r="O165" s="3"/>
      <c r="P165" s="7"/>
      <c r="Q165" s="7"/>
      <c r="R165" s="3"/>
      <c r="S165" s="3"/>
      <c r="T165" s="3"/>
      <c r="U165" s="44"/>
      <c r="V165" s="7"/>
      <c r="W165" s="7"/>
      <c r="X165" s="7"/>
      <c r="Y165" s="7"/>
      <c r="Z165" s="12"/>
      <c r="AA165" s="12"/>
      <c r="AB165" s="12"/>
    </row>
    <row r="166" spans="1:28" x14ac:dyDescent="0.25">
      <c r="A166" s="3"/>
      <c r="B166" s="3"/>
      <c r="C166" s="3"/>
      <c r="D166" s="3"/>
      <c r="E166" s="12"/>
      <c r="F166" s="12"/>
      <c r="G166" s="3"/>
      <c r="H166" s="3"/>
      <c r="I166" s="3"/>
      <c r="J166" s="7"/>
      <c r="K166" s="7"/>
      <c r="L166" s="3"/>
      <c r="M166" s="3"/>
      <c r="N166" s="3"/>
      <c r="O166" s="3"/>
      <c r="P166" s="7"/>
      <c r="Q166" s="7"/>
      <c r="R166" s="3"/>
      <c r="S166" s="3"/>
      <c r="T166" s="3"/>
      <c r="U166" s="44"/>
      <c r="V166" s="7"/>
      <c r="W166" s="7"/>
      <c r="X166" s="7"/>
      <c r="Y166" s="7"/>
      <c r="Z166" s="12"/>
      <c r="AA166" s="12"/>
      <c r="AB166" s="12"/>
    </row>
    <row r="167" spans="1:28" x14ac:dyDescent="0.25">
      <c r="A167" s="3"/>
      <c r="B167" s="3"/>
      <c r="C167" s="3"/>
      <c r="D167" s="3"/>
      <c r="E167" s="12"/>
      <c r="F167" s="12"/>
      <c r="G167" s="3"/>
      <c r="H167" s="3"/>
      <c r="I167" s="3"/>
      <c r="J167" s="7"/>
      <c r="K167" s="7"/>
      <c r="L167" s="3"/>
      <c r="M167" s="3"/>
      <c r="N167" s="3"/>
      <c r="O167" s="3"/>
      <c r="P167" s="7"/>
      <c r="Q167" s="7"/>
      <c r="R167" s="3"/>
      <c r="S167" s="3"/>
      <c r="T167" s="3"/>
      <c r="U167" s="44"/>
      <c r="V167" s="7"/>
      <c r="W167" s="7"/>
      <c r="X167" s="7"/>
      <c r="Y167" s="7"/>
      <c r="Z167" s="12"/>
      <c r="AA167" s="12"/>
      <c r="AB167" s="12"/>
    </row>
    <row r="168" spans="1:28" x14ac:dyDescent="0.25">
      <c r="A168" s="3"/>
      <c r="B168" s="3"/>
      <c r="C168" s="3"/>
      <c r="D168" s="3"/>
      <c r="E168" s="12"/>
      <c r="F168" s="12"/>
      <c r="G168" s="3"/>
      <c r="H168" s="3"/>
      <c r="I168" s="3"/>
      <c r="J168" s="7"/>
      <c r="K168" s="7"/>
      <c r="L168" s="3"/>
      <c r="M168" s="3"/>
      <c r="N168" s="3"/>
      <c r="O168" s="3"/>
      <c r="P168" s="7"/>
      <c r="Q168" s="7"/>
      <c r="R168" s="3"/>
      <c r="S168" s="3"/>
      <c r="T168" s="3"/>
      <c r="U168" s="44"/>
      <c r="V168" s="7"/>
      <c r="W168" s="7"/>
      <c r="X168" s="7"/>
      <c r="Y168" s="7"/>
      <c r="Z168" s="12"/>
      <c r="AA168" s="12"/>
      <c r="AB168" s="12"/>
    </row>
    <row r="169" spans="1:28" x14ac:dyDescent="0.25">
      <c r="A169" s="3"/>
      <c r="B169" s="3"/>
      <c r="C169" s="3"/>
      <c r="D169" s="3"/>
      <c r="E169" s="12"/>
      <c r="F169" s="12"/>
      <c r="G169" s="3"/>
      <c r="H169" s="3"/>
      <c r="I169" s="3"/>
      <c r="J169" s="7"/>
      <c r="K169" s="7"/>
      <c r="L169" s="3"/>
      <c r="M169" s="3"/>
      <c r="N169" s="3"/>
      <c r="O169" s="3"/>
      <c r="P169" s="7"/>
      <c r="Q169" s="7"/>
      <c r="R169" s="3"/>
      <c r="S169" s="3"/>
      <c r="T169" s="3"/>
      <c r="U169" s="44"/>
      <c r="V169" s="7"/>
      <c r="W169" s="7"/>
      <c r="X169" s="7"/>
      <c r="Y169" s="7"/>
      <c r="Z169" s="12"/>
      <c r="AA169" s="12"/>
      <c r="AB169" s="12"/>
    </row>
    <row r="170" spans="1:28" x14ac:dyDescent="0.25">
      <c r="A170" s="3"/>
      <c r="B170" s="3"/>
      <c r="C170" s="3"/>
      <c r="D170" s="3"/>
      <c r="E170" s="12"/>
      <c r="F170" s="12"/>
      <c r="G170" s="3"/>
      <c r="H170" s="3"/>
      <c r="I170" s="3"/>
      <c r="J170" s="7"/>
      <c r="K170" s="7"/>
      <c r="L170" s="3"/>
      <c r="M170" s="3"/>
      <c r="N170" s="3"/>
      <c r="O170" s="3"/>
      <c r="P170" s="7"/>
      <c r="Q170" s="7"/>
      <c r="R170" s="3"/>
      <c r="S170" s="3"/>
      <c r="T170" s="3"/>
      <c r="U170" s="44"/>
      <c r="V170" s="7"/>
      <c r="W170" s="7"/>
      <c r="X170" s="7"/>
      <c r="Y170" s="7"/>
      <c r="Z170" s="12"/>
      <c r="AA170" s="12"/>
      <c r="AB170" s="12"/>
    </row>
    <row r="171" spans="1:28" x14ac:dyDescent="0.25">
      <c r="A171" s="3"/>
      <c r="B171" s="3"/>
      <c r="C171" s="3"/>
      <c r="D171" s="3"/>
      <c r="E171" s="12"/>
      <c r="F171" s="12"/>
      <c r="G171" s="3"/>
      <c r="H171" s="3"/>
      <c r="I171" s="3"/>
      <c r="J171" s="7"/>
      <c r="K171" s="7"/>
      <c r="L171" s="3"/>
      <c r="M171" s="3"/>
      <c r="N171" s="3"/>
      <c r="O171" s="3"/>
      <c r="P171" s="7"/>
      <c r="Q171" s="7"/>
      <c r="R171" s="3"/>
      <c r="S171" s="3"/>
      <c r="T171" s="3"/>
      <c r="U171" s="44"/>
      <c r="V171" s="7"/>
      <c r="W171" s="7"/>
      <c r="X171" s="7"/>
      <c r="Y171" s="7"/>
      <c r="Z171" s="12"/>
      <c r="AA171" s="12"/>
      <c r="AB171" s="12"/>
    </row>
    <row r="172" spans="1:28" x14ac:dyDescent="0.25">
      <c r="A172" s="3"/>
      <c r="B172" s="3"/>
      <c r="C172" s="3"/>
      <c r="D172" s="3"/>
      <c r="E172" s="12"/>
      <c r="F172" s="12"/>
      <c r="G172" s="3"/>
      <c r="H172" s="3"/>
      <c r="I172" s="3"/>
      <c r="J172" s="7"/>
      <c r="K172" s="7"/>
      <c r="L172" s="3"/>
      <c r="M172" s="3"/>
      <c r="N172" s="3"/>
      <c r="O172" s="3"/>
      <c r="P172" s="7"/>
      <c r="Q172" s="7"/>
      <c r="R172" s="3"/>
      <c r="S172" s="3"/>
      <c r="T172" s="3"/>
      <c r="U172" s="44"/>
      <c r="V172" s="7"/>
      <c r="W172" s="7"/>
      <c r="X172" s="7"/>
      <c r="Y172" s="7"/>
      <c r="Z172" s="12"/>
      <c r="AA172" s="12"/>
      <c r="AB172" s="12"/>
    </row>
    <row r="173" spans="1:28" x14ac:dyDescent="0.25">
      <c r="A173" s="3"/>
      <c r="B173" s="3"/>
      <c r="C173" s="3"/>
      <c r="D173" s="3"/>
      <c r="E173" s="12"/>
      <c r="F173" s="12"/>
      <c r="G173" s="3"/>
      <c r="H173" s="3"/>
      <c r="I173" s="3"/>
      <c r="J173" s="7"/>
      <c r="K173" s="7"/>
      <c r="L173" s="3"/>
      <c r="M173" s="3"/>
      <c r="N173" s="3"/>
      <c r="O173" s="3"/>
      <c r="P173" s="7"/>
      <c r="Q173" s="7"/>
      <c r="R173" s="3"/>
      <c r="S173" s="3"/>
      <c r="T173" s="3"/>
      <c r="U173" s="44"/>
      <c r="V173" s="7"/>
      <c r="W173" s="7"/>
      <c r="X173" s="7"/>
      <c r="Y173" s="7"/>
      <c r="Z173" s="12"/>
      <c r="AA173" s="12"/>
      <c r="AB173" s="12"/>
    </row>
    <row r="174" spans="1:28" x14ac:dyDescent="0.25">
      <c r="A174" s="3"/>
      <c r="B174" s="3"/>
      <c r="C174" s="3"/>
      <c r="D174" s="3"/>
      <c r="E174" s="12"/>
      <c r="F174" s="12"/>
      <c r="G174" s="3"/>
      <c r="H174" s="3"/>
      <c r="I174" s="3"/>
      <c r="J174" s="7"/>
      <c r="K174" s="7"/>
      <c r="L174" s="3"/>
      <c r="M174" s="3"/>
      <c r="N174" s="3"/>
      <c r="O174" s="3"/>
      <c r="P174" s="7"/>
      <c r="Q174" s="7"/>
      <c r="R174" s="3"/>
      <c r="S174" s="3"/>
      <c r="T174" s="3"/>
      <c r="U174" s="44"/>
      <c r="V174" s="7"/>
      <c r="W174" s="7"/>
      <c r="X174" s="7"/>
      <c r="Y174" s="7"/>
      <c r="Z174" s="12"/>
      <c r="AA174" s="12"/>
      <c r="AB174" s="12"/>
    </row>
    <row r="175" spans="1:28" x14ac:dyDescent="0.25">
      <c r="A175" s="3"/>
      <c r="B175" s="3"/>
      <c r="C175" s="3"/>
      <c r="D175" s="3"/>
      <c r="E175" s="12"/>
      <c r="F175" s="12"/>
      <c r="G175" s="3"/>
      <c r="H175" s="3"/>
      <c r="I175" s="3"/>
      <c r="J175" s="7"/>
      <c r="K175" s="7"/>
      <c r="L175" s="3"/>
      <c r="M175" s="3"/>
      <c r="N175" s="3"/>
      <c r="O175" s="3"/>
      <c r="P175" s="7"/>
      <c r="Q175" s="7"/>
      <c r="R175" s="3"/>
      <c r="S175" s="3"/>
      <c r="T175" s="3"/>
      <c r="U175" s="44"/>
      <c r="V175" s="7"/>
      <c r="W175" s="7"/>
      <c r="X175" s="7"/>
      <c r="Y175" s="7"/>
      <c r="Z175" s="12"/>
      <c r="AA175" s="12"/>
      <c r="AB175" s="12"/>
    </row>
    <row r="176" spans="1:28" x14ac:dyDescent="0.25">
      <c r="A176" s="3"/>
      <c r="B176" s="3"/>
      <c r="C176" s="3"/>
      <c r="D176" s="3"/>
      <c r="E176" s="12"/>
      <c r="F176" s="12"/>
      <c r="G176" s="3"/>
      <c r="H176" s="3"/>
      <c r="I176" s="3"/>
      <c r="J176" s="7"/>
      <c r="K176" s="7"/>
      <c r="L176" s="3"/>
      <c r="M176" s="3"/>
      <c r="N176" s="3"/>
      <c r="O176" s="3"/>
      <c r="P176" s="7"/>
      <c r="Q176" s="7"/>
      <c r="R176" s="3"/>
      <c r="S176" s="3"/>
      <c r="T176" s="3"/>
      <c r="U176" s="44"/>
      <c r="V176" s="7"/>
      <c r="W176" s="7"/>
      <c r="X176" s="7"/>
      <c r="Y176" s="7"/>
      <c r="Z176" s="12"/>
      <c r="AA176" s="12"/>
      <c r="AB176" s="12"/>
    </row>
    <row r="177" spans="1:28" x14ac:dyDescent="0.25">
      <c r="A177" s="3"/>
      <c r="B177" s="3"/>
      <c r="C177" s="3"/>
      <c r="D177" s="3"/>
      <c r="E177" s="12"/>
      <c r="F177" s="12"/>
      <c r="G177" s="3"/>
      <c r="H177" s="3"/>
      <c r="I177" s="3"/>
      <c r="J177" s="7"/>
      <c r="K177" s="7"/>
      <c r="L177" s="3"/>
      <c r="M177" s="3"/>
      <c r="N177" s="3"/>
      <c r="O177" s="3"/>
      <c r="P177" s="7"/>
      <c r="Q177" s="7"/>
      <c r="R177" s="3"/>
      <c r="S177" s="3"/>
      <c r="T177" s="3"/>
      <c r="U177" s="44"/>
      <c r="V177" s="7"/>
      <c r="W177" s="7"/>
      <c r="X177" s="7"/>
      <c r="Y177" s="7"/>
      <c r="Z177" s="12"/>
      <c r="AA177" s="12"/>
      <c r="AB177" s="12"/>
    </row>
    <row r="178" spans="1:28" x14ac:dyDescent="0.25">
      <c r="A178" s="3"/>
      <c r="B178" s="3"/>
      <c r="C178" s="3"/>
      <c r="D178" s="3"/>
      <c r="E178" s="12"/>
      <c r="F178" s="12"/>
      <c r="G178" s="3"/>
      <c r="H178" s="3"/>
      <c r="I178" s="3"/>
      <c r="J178" s="7"/>
      <c r="K178" s="7"/>
      <c r="L178" s="3"/>
      <c r="M178" s="3"/>
      <c r="N178" s="3"/>
      <c r="O178" s="3"/>
      <c r="P178" s="7"/>
      <c r="Q178" s="7"/>
      <c r="R178" s="3"/>
      <c r="S178" s="3"/>
      <c r="T178" s="3"/>
      <c r="U178" s="44"/>
      <c r="V178" s="7"/>
      <c r="W178" s="7"/>
      <c r="X178" s="7"/>
      <c r="Y178" s="7"/>
      <c r="Z178" s="12"/>
      <c r="AA178" s="12"/>
      <c r="AB178" s="12"/>
    </row>
    <row r="179" spans="1:28" x14ac:dyDescent="0.25">
      <c r="A179" s="3"/>
      <c r="B179" s="3"/>
      <c r="C179" s="3"/>
      <c r="D179" s="3"/>
      <c r="E179" s="12"/>
      <c r="F179" s="12"/>
      <c r="G179" s="3"/>
      <c r="H179" s="3"/>
      <c r="I179" s="3"/>
      <c r="J179" s="7"/>
      <c r="K179" s="7"/>
      <c r="L179" s="3"/>
      <c r="M179" s="3"/>
      <c r="N179" s="3"/>
      <c r="O179" s="3"/>
      <c r="P179" s="7"/>
      <c r="Q179" s="7"/>
      <c r="R179" s="3"/>
      <c r="S179" s="3"/>
      <c r="T179" s="3"/>
      <c r="U179" s="44"/>
      <c r="V179" s="7"/>
      <c r="W179" s="7"/>
      <c r="X179" s="7"/>
      <c r="Y179" s="7"/>
      <c r="Z179" s="12"/>
      <c r="AA179" s="12"/>
      <c r="AB179" s="12"/>
    </row>
    <row r="180" spans="1:28" x14ac:dyDescent="0.25">
      <c r="A180" s="3"/>
      <c r="B180" s="3"/>
      <c r="C180" s="3"/>
      <c r="D180" s="3"/>
      <c r="E180" s="12"/>
      <c r="F180" s="12"/>
      <c r="G180" s="3"/>
      <c r="H180" s="3"/>
      <c r="I180" s="3"/>
      <c r="J180" s="7"/>
      <c r="K180" s="7"/>
      <c r="L180" s="3"/>
      <c r="M180" s="3"/>
      <c r="N180" s="3"/>
      <c r="O180" s="3"/>
      <c r="P180" s="7"/>
      <c r="Q180" s="7"/>
      <c r="R180" s="3"/>
      <c r="S180" s="3"/>
      <c r="T180" s="3"/>
      <c r="U180" s="44"/>
      <c r="V180" s="7"/>
      <c r="W180" s="7"/>
      <c r="X180" s="7"/>
      <c r="Y180" s="7"/>
      <c r="Z180" s="12"/>
      <c r="AA180" s="12"/>
      <c r="AB180" s="12"/>
    </row>
    <row r="181" spans="1:28" x14ac:dyDescent="0.25">
      <c r="A181" s="3"/>
      <c r="B181" s="3"/>
      <c r="C181" s="3"/>
      <c r="D181" s="3"/>
      <c r="E181" s="12"/>
      <c r="F181" s="12"/>
      <c r="G181" s="3"/>
      <c r="H181" s="3"/>
      <c r="I181" s="3"/>
      <c r="J181" s="7"/>
      <c r="K181" s="7"/>
      <c r="L181" s="3"/>
      <c r="M181" s="3"/>
      <c r="N181" s="3"/>
      <c r="O181" s="3"/>
      <c r="P181" s="7"/>
      <c r="Q181" s="7"/>
      <c r="R181" s="3"/>
      <c r="S181" s="3"/>
      <c r="T181" s="3"/>
      <c r="U181" s="44"/>
      <c r="V181" s="7"/>
      <c r="W181" s="7"/>
      <c r="X181" s="7"/>
      <c r="Y181" s="7"/>
      <c r="Z181" s="12"/>
      <c r="AA181" s="12"/>
      <c r="AB181" s="12"/>
    </row>
    <row r="182" spans="1:28" x14ac:dyDescent="0.25">
      <c r="A182" s="3"/>
      <c r="B182" s="3"/>
      <c r="C182" s="3"/>
      <c r="D182" s="3"/>
      <c r="E182" s="12"/>
      <c r="F182" s="12"/>
      <c r="G182" s="3"/>
      <c r="H182" s="3"/>
      <c r="I182" s="3"/>
      <c r="J182" s="7"/>
      <c r="K182" s="7"/>
      <c r="L182" s="3"/>
      <c r="M182" s="3"/>
      <c r="N182" s="3"/>
      <c r="O182" s="3"/>
      <c r="P182" s="7"/>
      <c r="Q182" s="7"/>
      <c r="R182" s="3"/>
      <c r="S182" s="3"/>
      <c r="T182" s="3"/>
      <c r="U182" s="44"/>
      <c r="V182" s="7"/>
      <c r="W182" s="7"/>
      <c r="X182" s="7"/>
      <c r="Y182" s="7"/>
      <c r="Z182" s="12"/>
      <c r="AA182" s="12"/>
      <c r="AB182" s="12"/>
    </row>
    <row r="183" spans="1:28" x14ac:dyDescent="0.25">
      <c r="A183" s="3"/>
      <c r="B183" s="3"/>
      <c r="C183" s="3"/>
      <c r="D183" s="3"/>
      <c r="E183" s="12"/>
      <c r="F183" s="12"/>
      <c r="G183" s="3"/>
      <c r="H183" s="3"/>
      <c r="I183" s="3"/>
      <c r="J183" s="7"/>
      <c r="K183" s="7"/>
      <c r="L183" s="3"/>
      <c r="M183" s="3"/>
      <c r="N183" s="3"/>
      <c r="O183" s="3"/>
      <c r="P183" s="7"/>
      <c r="Q183" s="7"/>
      <c r="R183" s="3"/>
      <c r="S183" s="3"/>
      <c r="T183" s="3"/>
      <c r="U183" s="44"/>
      <c r="V183" s="7"/>
      <c r="W183" s="7"/>
      <c r="X183" s="7"/>
      <c r="Y183" s="7"/>
      <c r="Z183" s="12"/>
      <c r="AA183" s="12"/>
      <c r="AB183" s="12"/>
    </row>
    <row r="184" spans="1:28" x14ac:dyDescent="0.25">
      <c r="A184" s="3"/>
      <c r="B184" s="3"/>
      <c r="C184" s="3"/>
      <c r="D184" s="3"/>
      <c r="E184" s="12"/>
      <c r="F184" s="12"/>
      <c r="G184" s="3"/>
      <c r="H184" s="3"/>
      <c r="I184" s="3"/>
      <c r="J184" s="7"/>
      <c r="K184" s="7"/>
      <c r="L184" s="3"/>
      <c r="M184" s="3"/>
      <c r="N184" s="3"/>
      <c r="O184" s="3"/>
      <c r="P184" s="7"/>
      <c r="Q184" s="7"/>
      <c r="R184" s="3"/>
      <c r="S184" s="3"/>
      <c r="T184" s="3"/>
      <c r="U184" s="44"/>
      <c r="V184" s="7"/>
      <c r="W184" s="7"/>
      <c r="X184" s="7"/>
      <c r="Y184" s="7"/>
      <c r="Z184" s="12"/>
      <c r="AA184" s="12"/>
      <c r="AB184" s="12"/>
    </row>
    <row r="185" spans="1:28" x14ac:dyDescent="0.25">
      <c r="A185" s="3"/>
      <c r="B185" s="3"/>
      <c r="C185" s="3"/>
      <c r="D185" s="3"/>
      <c r="E185" s="12"/>
      <c r="F185" s="12"/>
      <c r="G185" s="3"/>
      <c r="H185" s="3"/>
      <c r="I185" s="3"/>
      <c r="J185" s="7"/>
      <c r="K185" s="7"/>
      <c r="L185" s="3"/>
      <c r="M185" s="3"/>
      <c r="N185" s="3"/>
      <c r="O185" s="3"/>
      <c r="P185" s="7"/>
      <c r="Q185" s="7"/>
      <c r="R185" s="3"/>
      <c r="S185" s="3"/>
      <c r="T185" s="3"/>
      <c r="U185" s="44"/>
      <c r="V185" s="7"/>
      <c r="W185" s="7"/>
      <c r="X185" s="7"/>
      <c r="Y185" s="7"/>
      <c r="Z185" s="12"/>
      <c r="AA185" s="12"/>
      <c r="AB185" s="12"/>
    </row>
    <row r="186" spans="1:28" x14ac:dyDescent="0.25">
      <c r="A186" s="3"/>
      <c r="B186" s="3"/>
      <c r="C186" s="3"/>
      <c r="D186" s="3"/>
      <c r="E186" s="12"/>
      <c r="F186" s="12"/>
      <c r="G186" s="3"/>
      <c r="H186" s="3"/>
      <c r="I186" s="3"/>
      <c r="J186" s="7"/>
      <c r="K186" s="7"/>
      <c r="L186" s="3"/>
      <c r="M186" s="3"/>
      <c r="N186" s="3"/>
      <c r="O186" s="3"/>
      <c r="P186" s="7"/>
      <c r="Q186" s="7"/>
      <c r="R186" s="3"/>
      <c r="S186" s="3"/>
      <c r="T186" s="3"/>
      <c r="U186" s="44"/>
      <c r="V186" s="7"/>
      <c r="W186" s="7"/>
      <c r="X186" s="7"/>
      <c r="Y186" s="7"/>
      <c r="Z186" s="12"/>
      <c r="AA186" s="12"/>
      <c r="AB186" s="12"/>
    </row>
    <row r="187" spans="1:28" x14ac:dyDescent="0.25">
      <c r="A187" s="3"/>
      <c r="B187" s="3"/>
      <c r="C187" s="3"/>
      <c r="D187" s="3"/>
      <c r="E187" s="12"/>
      <c r="F187" s="12"/>
      <c r="G187" s="3"/>
      <c r="H187" s="3"/>
      <c r="I187" s="3"/>
      <c r="J187" s="7"/>
      <c r="K187" s="7"/>
      <c r="L187" s="3"/>
      <c r="M187" s="3"/>
      <c r="N187" s="3"/>
      <c r="O187" s="3"/>
      <c r="P187" s="7"/>
      <c r="Q187" s="7"/>
      <c r="R187" s="3"/>
      <c r="S187" s="3"/>
      <c r="T187" s="3"/>
      <c r="U187" s="44"/>
      <c r="V187" s="7"/>
      <c r="W187" s="7"/>
      <c r="X187" s="7"/>
      <c r="Y187" s="7"/>
      <c r="Z187" s="12"/>
      <c r="AA187" s="12"/>
      <c r="AB187" s="12"/>
    </row>
    <row r="188" spans="1:28" x14ac:dyDescent="0.25">
      <c r="A188" s="3"/>
      <c r="B188" s="3"/>
      <c r="C188" s="3"/>
      <c r="D188" s="3"/>
      <c r="E188" s="12"/>
      <c r="F188" s="12"/>
      <c r="G188" s="3"/>
      <c r="H188" s="3"/>
      <c r="I188" s="3"/>
      <c r="J188" s="7"/>
      <c r="K188" s="7"/>
      <c r="L188" s="3"/>
      <c r="M188" s="3"/>
      <c r="N188" s="3"/>
      <c r="O188" s="3"/>
      <c r="P188" s="7"/>
      <c r="Q188" s="7"/>
      <c r="R188" s="3"/>
      <c r="S188" s="3"/>
      <c r="T188" s="3"/>
      <c r="U188" s="44"/>
      <c r="V188" s="7"/>
      <c r="W188" s="7"/>
      <c r="X188" s="7"/>
      <c r="Y188" s="7"/>
      <c r="Z188" s="12"/>
      <c r="AA188" s="12"/>
      <c r="AB188" s="12"/>
    </row>
    <row r="189" spans="1:28" x14ac:dyDescent="0.25">
      <c r="A189" s="3"/>
      <c r="B189" s="3"/>
      <c r="C189" s="3"/>
      <c r="D189" s="3"/>
      <c r="E189" s="12"/>
      <c r="F189" s="12"/>
      <c r="G189" s="3"/>
      <c r="H189" s="3"/>
      <c r="I189" s="3"/>
      <c r="J189" s="7"/>
      <c r="K189" s="7"/>
      <c r="L189" s="3"/>
      <c r="M189" s="3"/>
      <c r="N189" s="3"/>
      <c r="O189" s="3"/>
      <c r="P189" s="7"/>
      <c r="Q189" s="7"/>
      <c r="R189" s="3"/>
      <c r="S189" s="3"/>
      <c r="T189" s="3"/>
      <c r="U189" s="44"/>
      <c r="V189" s="7"/>
      <c r="W189" s="7"/>
      <c r="X189" s="7"/>
      <c r="Y189" s="7"/>
      <c r="Z189" s="12"/>
      <c r="AA189" s="12"/>
      <c r="AB189" s="12"/>
    </row>
    <row r="190" spans="1:28" x14ac:dyDescent="0.25">
      <c r="A190" s="3"/>
      <c r="B190" s="3"/>
      <c r="C190" s="3"/>
      <c r="D190" s="3"/>
      <c r="E190" s="12"/>
      <c r="F190" s="12"/>
      <c r="G190" s="3"/>
      <c r="H190" s="3"/>
      <c r="I190" s="3"/>
      <c r="J190" s="7"/>
      <c r="K190" s="7"/>
      <c r="L190" s="3"/>
      <c r="M190" s="3"/>
      <c r="N190" s="3"/>
      <c r="O190" s="3"/>
      <c r="P190" s="7"/>
      <c r="Q190" s="7"/>
      <c r="R190" s="3"/>
      <c r="S190" s="3"/>
      <c r="T190" s="3"/>
      <c r="U190" s="44"/>
      <c r="V190" s="7"/>
      <c r="W190" s="7"/>
      <c r="X190" s="7"/>
      <c r="Y190" s="7"/>
      <c r="Z190" s="12"/>
      <c r="AA190" s="12"/>
      <c r="AB190" s="12"/>
    </row>
    <row r="191" spans="1:28" x14ac:dyDescent="0.25">
      <c r="A191" s="3"/>
      <c r="B191" s="3"/>
      <c r="C191" s="3"/>
      <c r="D191" s="3"/>
      <c r="E191" s="12"/>
      <c r="F191" s="12"/>
      <c r="G191" s="3"/>
      <c r="H191" s="3"/>
      <c r="I191" s="3"/>
      <c r="J191" s="7"/>
      <c r="K191" s="7"/>
      <c r="L191" s="3"/>
      <c r="M191" s="3"/>
      <c r="N191" s="3"/>
      <c r="O191" s="3"/>
      <c r="P191" s="7"/>
      <c r="Q191" s="7"/>
      <c r="R191" s="3"/>
      <c r="S191" s="3"/>
      <c r="T191" s="3"/>
      <c r="U191" s="44"/>
      <c r="V191" s="7"/>
      <c r="W191" s="7"/>
      <c r="X191" s="7"/>
      <c r="Y191" s="7"/>
      <c r="Z191" s="12"/>
      <c r="AA191" s="12"/>
      <c r="AB191" s="12"/>
    </row>
    <row r="192" spans="1:28" x14ac:dyDescent="0.25">
      <c r="A192" s="3"/>
      <c r="B192" s="3"/>
      <c r="C192" s="3"/>
      <c r="D192" s="3"/>
      <c r="E192" s="12"/>
      <c r="F192" s="12"/>
      <c r="G192" s="3"/>
      <c r="H192" s="3"/>
      <c r="I192" s="3"/>
      <c r="J192" s="7"/>
      <c r="K192" s="7"/>
      <c r="L192" s="3"/>
      <c r="M192" s="3"/>
      <c r="N192" s="3"/>
      <c r="O192" s="3"/>
      <c r="P192" s="7"/>
      <c r="Q192" s="7"/>
      <c r="R192" s="3"/>
      <c r="S192" s="3"/>
      <c r="T192" s="3"/>
      <c r="U192" s="44"/>
      <c r="V192" s="7"/>
      <c r="W192" s="7"/>
      <c r="X192" s="7"/>
      <c r="Y192" s="7"/>
      <c r="Z192" s="12"/>
      <c r="AA192" s="12"/>
      <c r="AB192" s="12"/>
    </row>
    <row r="193" spans="1:28" x14ac:dyDescent="0.25">
      <c r="A193" s="3"/>
      <c r="B193" s="3"/>
      <c r="C193" s="3"/>
      <c r="D193" s="3"/>
      <c r="E193" s="12"/>
      <c r="F193" s="12"/>
      <c r="G193" s="3"/>
      <c r="H193" s="3"/>
      <c r="I193" s="3"/>
      <c r="J193" s="7"/>
      <c r="K193" s="7"/>
      <c r="L193" s="3"/>
      <c r="M193" s="3"/>
      <c r="N193" s="3"/>
      <c r="O193" s="3"/>
      <c r="P193" s="7"/>
      <c r="Q193" s="7"/>
      <c r="R193" s="3"/>
      <c r="S193" s="3"/>
      <c r="T193" s="3"/>
      <c r="U193" s="44"/>
      <c r="V193" s="7"/>
      <c r="W193" s="7"/>
      <c r="X193" s="7"/>
      <c r="Y193" s="7"/>
      <c r="Z193" s="12"/>
      <c r="AA193" s="12"/>
      <c r="AB193" s="12"/>
    </row>
    <row r="194" spans="1:28" x14ac:dyDescent="0.25">
      <c r="A194" s="3"/>
      <c r="B194" s="3"/>
      <c r="C194" s="3"/>
      <c r="D194" s="3"/>
      <c r="E194" s="12"/>
      <c r="F194" s="12"/>
      <c r="G194" s="3"/>
      <c r="H194" s="3"/>
      <c r="I194" s="3"/>
      <c r="J194" s="7"/>
      <c r="K194" s="7"/>
      <c r="L194" s="3"/>
      <c r="M194" s="3"/>
      <c r="N194" s="3"/>
      <c r="O194" s="3"/>
      <c r="P194" s="7"/>
      <c r="Q194" s="7"/>
      <c r="R194" s="3"/>
      <c r="S194" s="3"/>
      <c r="T194" s="3"/>
      <c r="U194" s="44"/>
      <c r="V194" s="7"/>
      <c r="W194" s="7"/>
      <c r="X194" s="7"/>
      <c r="Y194" s="7"/>
      <c r="Z194" s="12"/>
      <c r="AA194" s="12"/>
      <c r="AB194" s="12"/>
    </row>
    <row r="195" spans="1:28" x14ac:dyDescent="0.25">
      <c r="A195" s="3"/>
      <c r="B195" s="3"/>
      <c r="C195" s="3"/>
      <c r="D195" s="3"/>
      <c r="E195" s="12"/>
      <c r="F195" s="12"/>
      <c r="G195" s="3"/>
      <c r="H195" s="3"/>
      <c r="I195" s="3"/>
      <c r="J195" s="7"/>
      <c r="K195" s="7"/>
      <c r="L195" s="3"/>
      <c r="M195" s="3"/>
      <c r="N195" s="3"/>
      <c r="O195" s="3"/>
      <c r="P195" s="7"/>
      <c r="Q195" s="7"/>
      <c r="R195" s="3"/>
      <c r="S195" s="3"/>
      <c r="T195" s="3"/>
      <c r="U195" s="44"/>
      <c r="V195" s="7"/>
      <c r="W195" s="7"/>
      <c r="X195" s="7"/>
      <c r="Y195" s="7"/>
      <c r="Z195" s="12"/>
      <c r="AA195" s="12"/>
      <c r="AB195" s="12"/>
    </row>
    <row r="196" spans="1:28" x14ac:dyDescent="0.25">
      <c r="A196" s="3"/>
      <c r="B196" s="3"/>
      <c r="C196" s="3"/>
      <c r="D196" s="3"/>
      <c r="E196" s="12"/>
      <c r="F196" s="12"/>
      <c r="G196" s="3"/>
      <c r="H196" s="3"/>
      <c r="I196" s="3"/>
      <c r="J196" s="7"/>
      <c r="K196" s="7"/>
      <c r="L196" s="3"/>
      <c r="M196" s="3"/>
      <c r="N196" s="3"/>
      <c r="O196" s="3"/>
      <c r="P196" s="7"/>
      <c r="Q196" s="7"/>
      <c r="R196" s="3"/>
      <c r="S196" s="3"/>
      <c r="T196" s="3"/>
      <c r="U196" s="44"/>
      <c r="V196" s="7"/>
      <c r="W196" s="7"/>
      <c r="X196" s="7"/>
      <c r="Y196" s="7"/>
      <c r="Z196" s="12"/>
      <c r="AA196" s="12"/>
      <c r="AB196" s="12"/>
    </row>
    <row r="197" spans="1:28" x14ac:dyDescent="0.25">
      <c r="A197" s="1"/>
      <c r="B197" s="1"/>
      <c r="C197" s="1"/>
      <c r="D197" s="1"/>
      <c r="E197" s="12"/>
      <c r="F197" s="12"/>
      <c r="G197" s="3"/>
      <c r="H197" s="3"/>
      <c r="I197" s="3"/>
      <c r="J197" s="7"/>
      <c r="K197" s="7"/>
      <c r="L197" s="3"/>
      <c r="M197" s="3"/>
      <c r="N197" s="3"/>
      <c r="O197" s="3"/>
      <c r="P197" s="7"/>
      <c r="Q197" s="7"/>
      <c r="R197" s="3"/>
      <c r="S197" s="3"/>
      <c r="T197" s="3"/>
      <c r="U197" s="44"/>
      <c r="V197" s="7"/>
      <c r="W197" s="7"/>
      <c r="X197" s="7"/>
      <c r="Y197" s="7"/>
      <c r="Z197" s="12"/>
      <c r="AA197" s="12"/>
      <c r="AB197" s="11"/>
    </row>
    <row r="198" spans="1:28" x14ac:dyDescent="0.25">
      <c r="A198" s="1"/>
      <c r="B198" s="1"/>
      <c r="C198" s="1"/>
      <c r="D198" s="1"/>
      <c r="E198" s="12"/>
      <c r="F198" s="12"/>
      <c r="G198" s="3"/>
      <c r="H198" s="3"/>
      <c r="I198" s="3"/>
      <c r="J198" s="7"/>
      <c r="K198" s="7"/>
      <c r="L198" s="3"/>
      <c r="M198" s="3"/>
      <c r="N198" s="3"/>
      <c r="O198" s="3"/>
      <c r="P198" s="7"/>
      <c r="Q198" s="7"/>
      <c r="R198" s="3"/>
      <c r="S198" s="3"/>
      <c r="T198" s="3"/>
      <c r="U198" s="44"/>
      <c r="V198" s="7"/>
      <c r="W198" s="7"/>
      <c r="X198" s="7"/>
      <c r="Y198" s="7"/>
      <c r="Z198" s="12"/>
      <c r="AA198" s="12"/>
      <c r="AB198" s="11"/>
    </row>
    <row r="199" spans="1:28" x14ac:dyDescent="0.25">
      <c r="A199" s="1"/>
      <c r="B199" s="1"/>
      <c r="C199" s="1"/>
      <c r="D199" s="1"/>
      <c r="E199" s="12"/>
      <c r="F199" s="12"/>
      <c r="G199" s="3"/>
      <c r="H199" s="3"/>
      <c r="I199" s="3"/>
      <c r="J199" s="7"/>
      <c r="K199" s="7"/>
      <c r="L199" s="3"/>
      <c r="M199" s="3"/>
      <c r="N199" s="3"/>
      <c r="O199" s="3"/>
      <c r="P199" s="7"/>
      <c r="Q199" s="7"/>
      <c r="R199" s="3"/>
      <c r="S199" s="3"/>
      <c r="T199" s="3"/>
      <c r="U199" s="44"/>
      <c r="V199" s="7"/>
      <c r="W199" s="7"/>
      <c r="X199" s="7"/>
      <c r="Y199" s="7"/>
      <c r="Z199" s="12"/>
      <c r="AA199" s="12"/>
      <c r="AB199" s="11"/>
    </row>
    <row r="200" spans="1:28" x14ac:dyDescent="0.25">
      <c r="A200" s="1"/>
      <c r="B200" s="1"/>
      <c r="C200" s="1"/>
      <c r="D200" s="1"/>
      <c r="E200" s="12"/>
      <c r="F200" s="12"/>
      <c r="G200" s="3"/>
      <c r="H200" s="3"/>
      <c r="I200" s="3"/>
      <c r="J200" s="7"/>
      <c r="K200" s="7"/>
      <c r="L200" s="3"/>
      <c r="M200" s="3"/>
      <c r="N200" s="3"/>
      <c r="O200" s="3"/>
      <c r="P200" s="7"/>
      <c r="Q200" s="7"/>
      <c r="R200" s="3"/>
      <c r="S200" s="3"/>
      <c r="T200" s="3"/>
      <c r="U200" s="44"/>
      <c r="V200" s="7"/>
      <c r="W200" s="7"/>
      <c r="X200" s="7"/>
      <c r="Y200" s="7"/>
      <c r="Z200" s="12"/>
      <c r="AA200" s="12"/>
      <c r="AB200" s="11"/>
    </row>
    <row r="201" spans="1:28" x14ac:dyDescent="0.25">
      <c r="A201" s="1"/>
      <c r="B201" s="1"/>
      <c r="C201" s="1"/>
      <c r="D201" s="1"/>
      <c r="E201" s="12"/>
      <c r="F201" s="12"/>
      <c r="G201" s="3"/>
      <c r="H201" s="3"/>
      <c r="I201" s="3"/>
      <c r="J201" s="7"/>
      <c r="K201" s="7"/>
      <c r="L201" s="3"/>
      <c r="M201" s="3"/>
      <c r="N201" s="3"/>
      <c r="O201" s="3"/>
      <c r="P201" s="7"/>
      <c r="Q201" s="7"/>
      <c r="R201" s="3"/>
      <c r="S201" s="3"/>
      <c r="T201" s="3"/>
      <c r="U201" s="44"/>
      <c r="V201" s="7"/>
      <c r="W201" s="7"/>
      <c r="X201" s="7"/>
      <c r="Y201" s="7"/>
      <c r="Z201" s="12"/>
      <c r="AA201" s="12"/>
      <c r="AB201" s="11"/>
    </row>
    <row r="202" spans="1:28" x14ac:dyDescent="0.25">
      <c r="A202" s="1"/>
      <c r="B202" s="1"/>
      <c r="C202" s="1"/>
      <c r="D202" s="1"/>
      <c r="E202" s="12"/>
      <c r="F202" s="12"/>
      <c r="G202" s="3"/>
      <c r="H202" s="3"/>
      <c r="I202" s="3"/>
      <c r="J202" s="7"/>
      <c r="K202" s="7"/>
      <c r="L202" s="3"/>
      <c r="M202" s="3"/>
      <c r="N202" s="3"/>
      <c r="O202" s="3"/>
      <c r="P202" s="7"/>
      <c r="Q202" s="7"/>
      <c r="R202" s="3"/>
      <c r="S202" s="3"/>
      <c r="T202" s="3"/>
      <c r="U202" s="44"/>
      <c r="V202" s="7"/>
      <c r="W202" s="7"/>
      <c r="X202" s="7"/>
      <c r="Y202" s="7"/>
      <c r="Z202" s="12"/>
      <c r="AA202" s="12"/>
      <c r="AB202" s="11"/>
    </row>
    <row r="203" spans="1:28" x14ac:dyDescent="0.25">
      <c r="A203" s="1"/>
      <c r="B203" s="1"/>
      <c r="C203" s="1"/>
      <c r="D203" s="1"/>
      <c r="E203" s="12"/>
      <c r="F203" s="12"/>
      <c r="G203" s="3"/>
      <c r="H203" s="3"/>
      <c r="I203" s="3"/>
      <c r="J203" s="7"/>
      <c r="K203" s="7"/>
      <c r="L203" s="3"/>
      <c r="M203" s="3"/>
      <c r="N203" s="3"/>
      <c r="O203" s="3"/>
      <c r="P203" s="7"/>
      <c r="Q203" s="7"/>
      <c r="R203" s="3"/>
      <c r="S203" s="3"/>
      <c r="T203" s="3"/>
      <c r="U203" s="44"/>
      <c r="V203" s="7"/>
      <c r="W203" s="7"/>
      <c r="X203" s="7"/>
      <c r="Y203" s="7"/>
      <c r="Z203" s="12"/>
      <c r="AA203" s="12"/>
      <c r="AB203" s="11"/>
    </row>
    <row r="204" spans="1:28" x14ac:dyDescent="0.25">
      <c r="A204" s="1"/>
      <c r="B204" s="1"/>
      <c r="C204" s="1"/>
      <c r="D204" s="1"/>
      <c r="E204" s="12"/>
      <c r="F204" s="12"/>
      <c r="G204" s="3"/>
      <c r="H204" s="3"/>
      <c r="I204" s="3"/>
      <c r="J204" s="7"/>
      <c r="K204" s="7"/>
      <c r="L204" s="3"/>
      <c r="M204" s="3"/>
      <c r="N204" s="3"/>
      <c r="O204" s="3"/>
      <c r="P204" s="7"/>
      <c r="Q204" s="7"/>
      <c r="R204" s="3"/>
      <c r="S204" s="3"/>
      <c r="T204" s="3"/>
      <c r="U204" s="44"/>
      <c r="V204" s="7"/>
      <c r="W204" s="7"/>
      <c r="X204" s="7"/>
      <c r="Y204" s="7"/>
      <c r="Z204" s="12"/>
      <c r="AA204" s="12"/>
      <c r="AB204" s="11"/>
    </row>
    <row r="205" spans="1:28" x14ac:dyDescent="0.25">
      <c r="A205" s="1"/>
      <c r="B205" s="1"/>
      <c r="C205" s="1"/>
      <c r="D205" s="1"/>
      <c r="E205" s="12"/>
      <c r="F205" s="12"/>
      <c r="G205" s="3"/>
      <c r="H205" s="3"/>
      <c r="I205" s="3"/>
      <c r="J205" s="7"/>
      <c r="K205" s="7"/>
      <c r="L205" s="3"/>
      <c r="M205" s="3"/>
      <c r="N205" s="3"/>
      <c r="O205" s="3"/>
      <c r="P205" s="7"/>
      <c r="Q205" s="7"/>
      <c r="R205" s="3"/>
      <c r="S205" s="3"/>
      <c r="T205" s="3"/>
      <c r="U205" s="44"/>
      <c r="V205" s="7"/>
      <c r="W205" s="7"/>
      <c r="X205" s="7"/>
      <c r="Y205" s="7"/>
      <c r="Z205" s="12"/>
      <c r="AA205" s="12"/>
      <c r="AB205" s="11"/>
    </row>
    <row r="206" spans="1:28" x14ac:dyDescent="0.25">
      <c r="A206" s="1"/>
      <c r="B206" s="1"/>
      <c r="C206" s="1"/>
      <c r="D206" s="1"/>
      <c r="E206" s="12"/>
      <c r="F206" s="12"/>
      <c r="G206" s="3"/>
      <c r="H206" s="3"/>
      <c r="I206" s="3"/>
      <c r="J206" s="7"/>
      <c r="K206" s="7"/>
      <c r="L206" s="3"/>
      <c r="M206" s="3"/>
      <c r="N206" s="3"/>
      <c r="O206" s="3"/>
      <c r="P206" s="7"/>
      <c r="Q206" s="7"/>
      <c r="R206" s="3"/>
      <c r="S206" s="3"/>
      <c r="T206" s="3"/>
      <c r="U206" s="44"/>
      <c r="V206" s="7"/>
      <c r="W206" s="7"/>
      <c r="X206" s="7"/>
      <c r="Y206" s="7"/>
      <c r="Z206" s="12"/>
      <c r="AA206" s="12"/>
      <c r="AB206" s="11"/>
    </row>
    <row r="207" spans="1:28" x14ac:dyDescent="0.25">
      <c r="A207" s="1"/>
      <c r="B207" s="1"/>
      <c r="C207" s="1"/>
      <c r="D207" s="1"/>
      <c r="E207" s="12"/>
      <c r="F207" s="12"/>
      <c r="G207" s="3"/>
      <c r="H207" s="3"/>
      <c r="I207" s="3"/>
      <c r="J207" s="7"/>
      <c r="K207" s="7"/>
      <c r="L207" s="3"/>
      <c r="M207" s="3"/>
      <c r="N207" s="3"/>
      <c r="O207" s="3"/>
      <c r="P207" s="7"/>
      <c r="Q207" s="7"/>
      <c r="R207" s="3"/>
      <c r="S207" s="3"/>
      <c r="T207" s="3"/>
      <c r="U207" s="44"/>
      <c r="V207" s="7"/>
      <c r="W207" s="7"/>
      <c r="X207" s="7"/>
      <c r="Y207" s="7"/>
      <c r="Z207" s="12"/>
      <c r="AA207" s="12"/>
      <c r="AB207" s="11"/>
    </row>
    <row r="208" spans="1:28" x14ac:dyDescent="0.25">
      <c r="A208" s="1"/>
      <c r="B208" s="1"/>
      <c r="C208" s="1"/>
      <c r="D208" s="1"/>
      <c r="E208" s="12"/>
      <c r="F208" s="12"/>
      <c r="G208" s="3"/>
      <c r="H208" s="3"/>
      <c r="I208" s="3"/>
      <c r="J208" s="7"/>
      <c r="K208" s="7"/>
      <c r="L208" s="3"/>
      <c r="M208" s="3"/>
      <c r="N208" s="3"/>
      <c r="O208" s="3"/>
      <c r="P208" s="7"/>
      <c r="Q208" s="7"/>
      <c r="R208" s="3"/>
      <c r="S208" s="3"/>
      <c r="T208" s="3"/>
      <c r="U208" s="44"/>
      <c r="V208" s="7"/>
      <c r="W208" s="7"/>
      <c r="X208" s="7"/>
      <c r="Y208" s="7"/>
      <c r="Z208" s="12"/>
      <c r="AA208" s="12"/>
      <c r="AB208" s="11"/>
    </row>
    <row r="209" spans="1:28" x14ac:dyDescent="0.25">
      <c r="A209" s="1"/>
      <c r="B209" s="1"/>
      <c r="C209" s="1"/>
      <c r="D209" s="1"/>
      <c r="E209" s="12"/>
      <c r="F209" s="12"/>
      <c r="G209" s="3"/>
      <c r="H209" s="3"/>
      <c r="I209" s="3"/>
      <c r="J209" s="7"/>
      <c r="K209" s="7"/>
      <c r="L209" s="3"/>
      <c r="M209" s="3"/>
      <c r="N209" s="3"/>
      <c r="O209" s="3"/>
      <c r="P209" s="7"/>
      <c r="Q209" s="7"/>
      <c r="R209" s="3"/>
      <c r="S209" s="3"/>
      <c r="T209" s="3"/>
      <c r="U209" s="44"/>
      <c r="V209" s="7"/>
      <c r="W209" s="7"/>
      <c r="X209" s="7"/>
      <c r="Y209" s="7"/>
      <c r="Z209" s="12"/>
      <c r="AA209" s="12"/>
      <c r="AB209" s="11"/>
    </row>
    <row r="210" spans="1:28" x14ac:dyDescent="0.25">
      <c r="A210" s="1"/>
      <c r="B210" s="1"/>
      <c r="C210" s="1"/>
      <c r="D210" s="1"/>
      <c r="E210" s="12"/>
      <c r="F210" s="12"/>
      <c r="G210" s="3"/>
      <c r="H210" s="3"/>
      <c r="I210" s="3"/>
      <c r="J210" s="7"/>
      <c r="K210" s="7"/>
      <c r="L210" s="3"/>
      <c r="M210" s="3"/>
      <c r="N210" s="3"/>
      <c r="O210" s="3"/>
      <c r="P210" s="7"/>
      <c r="Q210" s="7"/>
      <c r="R210" s="3"/>
      <c r="S210" s="3"/>
      <c r="T210" s="3"/>
      <c r="U210" s="44"/>
      <c r="V210" s="7"/>
      <c r="W210" s="7"/>
      <c r="X210" s="7"/>
      <c r="Y210" s="7"/>
      <c r="Z210" s="12"/>
      <c r="AA210" s="12"/>
      <c r="AB210" s="11"/>
    </row>
    <row r="211" spans="1:28" x14ac:dyDescent="0.25">
      <c r="A211" s="1"/>
      <c r="B211" s="1"/>
      <c r="C211" s="1"/>
      <c r="D211" s="1"/>
      <c r="E211" s="12"/>
      <c r="F211" s="12"/>
      <c r="G211" s="3"/>
      <c r="H211" s="3"/>
      <c r="I211" s="3"/>
      <c r="J211" s="7"/>
      <c r="K211" s="7"/>
      <c r="L211" s="3"/>
      <c r="M211" s="3"/>
      <c r="N211" s="3"/>
      <c r="O211" s="3"/>
      <c r="P211" s="7"/>
      <c r="Q211" s="7"/>
      <c r="R211" s="3"/>
      <c r="S211" s="3"/>
      <c r="T211" s="3"/>
      <c r="U211" s="44"/>
      <c r="V211" s="7"/>
      <c r="W211" s="7"/>
      <c r="X211" s="7"/>
      <c r="Y211" s="7"/>
      <c r="Z211" s="12"/>
      <c r="AA211" s="12"/>
      <c r="AB211" s="11"/>
    </row>
    <row r="212" spans="1:28" x14ac:dyDescent="0.25">
      <c r="A212" s="1"/>
      <c r="B212" s="1"/>
      <c r="C212" s="1"/>
      <c r="D212" s="1"/>
      <c r="E212" s="12"/>
      <c r="F212" s="12"/>
      <c r="G212" s="3"/>
      <c r="H212" s="3"/>
      <c r="I212" s="3"/>
      <c r="J212" s="7"/>
      <c r="K212" s="7"/>
      <c r="L212" s="3"/>
      <c r="M212" s="3"/>
      <c r="N212" s="3"/>
      <c r="O212" s="3"/>
      <c r="P212" s="7"/>
      <c r="Q212" s="7"/>
      <c r="R212" s="3"/>
      <c r="S212" s="3"/>
      <c r="T212" s="3"/>
      <c r="U212" s="44"/>
      <c r="V212" s="7"/>
      <c r="W212" s="7"/>
      <c r="X212" s="7"/>
      <c r="Y212" s="7"/>
      <c r="Z212" s="12"/>
      <c r="AA212" s="12"/>
      <c r="AB212" s="11"/>
    </row>
    <row r="213" spans="1:28" x14ac:dyDescent="0.25">
      <c r="A213" s="1"/>
      <c r="B213" s="1"/>
      <c r="C213" s="1"/>
      <c r="D213" s="1"/>
      <c r="E213" s="12"/>
      <c r="F213" s="12"/>
      <c r="G213" s="3"/>
      <c r="H213" s="3"/>
      <c r="I213" s="3"/>
      <c r="J213" s="7"/>
      <c r="K213" s="7"/>
      <c r="L213" s="3"/>
      <c r="M213" s="3"/>
      <c r="N213" s="3"/>
      <c r="O213" s="3"/>
      <c r="P213" s="7"/>
      <c r="Q213" s="7"/>
      <c r="R213" s="3"/>
      <c r="S213" s="3"/>
      <c r="T213" s="3"/>
      <c r="U213" s="44"/>
      <c r="V213" s="7"/>
      <c r="W213" s="7"/>
      <c r="X213" s="7"/>
      <c r="Y213" s="7"/>
      <c r="Z213" s="12"/>
      <c r="AA213" s="12"/>
      <c r="AB213" s="11"/>
    </row>
    <row r="214" spans="1:28" x14ac:dyDescent="0.25">
      <c r="A214" s="1"/>
      <c r="B214" s="1"/>
      <c r="C214" s="1"/>
      <c r="D214" s="1"/>
      <c r="E214" s="12"/>
      <c r="F214" s="12"/>
      <c r="G214" s="3"/>
      <c r="H214" s="3"/>
      <c r="I214" s="3"/>
      <c r="J214" s="7"/>
      <c r="K214" s="7"/>
      <c r="L214" s="3"/>
      <c r="M214" s="3"/>
      <c r="N214" s="3"/>
      <c r="O214" s="3"/>
      <c r="P214" s="7"/>
      <c r="Q214" s="7"/>
      <c r="R214" s="3"/>
      <c r="S214" s="3"/>
      <c r="T214" s="3"/>
      <c r="U214" s="44"/>
      <c r="V214" s="7"/>
      <c r="W214" s="7"/>
      <c r="X214" s="7"/>
      <c r="Y214" s="7"/>
      <c r="Z214" s="12"/>
      <c r="AA214" s="12"/>
      <c r="AB214" s="11"/>
    </row>
    <row r="215" spans="1:28" x14ac:dyDescent="0.25">
      <c r="A215" s="1"/>
      <c r="B215" s="1"/>
      <c r="C215" s="1"/>
      <c r="D215" s="1"/>
      <c r="E215" s="12"/>
      <c r="F215" s="12"/>
      <c r="G215" s="3"/>
      <c r="H215" s="3"/>
      <c r="I215" s="3"/>
      <c r="J215" s="7"/>
      <c r="K215" s="7"/>
      <c r="L215" s="3"/>
      <c r="M215" s="3"/>
      <c r="N215" s="3"/>
      <c r="O215" s="3"/>
      <c r="P215" s="7"/>
      <c r="Q215" s="7"/>
      <c r="R215" s="3"/>
      <c r="S215" s="3"/>
      <c r="T215" s="3"/>
      <c r="U215" s="44"/>
      <c r="V215" s="7"/>
      <c r="W215" s="7"/>
      <c r="X215" s="7"/>
      <c r="Y215" s="7"/>
      <c r="Z215" s="12"/>
      <c r="AA215" s="12"/>
      <c r="AB215" s="11"/>
    </row>
    <row r="216" spans="1:28" x14ac:dyDescent="0.25">
      <c r="A216" s="1"/>
      <c r="B216" s="1"/>
      <c r="C216" s="1"/>
      <c r="D216" s="1"/>
      <c r="E216" s="11"/>
      <c r="F216" s="11"/>
      <c r="G216" s="1"/>
      <c r="H216" s="1"/>
      <c r="I216" s="1"/>
      <c r="J216" s="5"/>
      <c r="K216" s="5"/>
      <c r="L216" s="3"/>
      <c r="M216" s="1"/>
      <c r="N216" s="1"/>
      <c r="O216" s="1"/>
      <c r="P216" s="5"/>
      <c r="Q216" s="5"/>
      <c r="R216" s="3"/>
      <c r="S216" s="1"/>
      <c r="T216" s="1"/>
      <c r="U216" s="46"/>
      <c r="V216" s="5"/>
      <c r="W216" s="5"/>
      <c r="X216" s="7"/>
      <c r="Y216" s="5"/>
      <c r="Z216" s="11"/>
      <c r="AA216" s="11"/>
      <c r="AB216" s="11"/>
    </row>
    <row r="217" spans="1:28" x14ac:dyDescent="0.25">
      <c r="A217" s="1"/>
      <c r="B217" s="1"/>
      <c r="C217" s="1"/>
      <c r="D217" s="1"/>
      <c r="E217" s="11"/>
      <c r="F217" s="11"/>
      <c r="G217" s="1"/>
      <c r="H217" s="1"/>
      <c r="I217" s="1"/>
      <c r="J217" s="5"/>
      <c r="K217" s="5"/>
      <c r="L217" s="3"/>
      <c r="M217" s="1"/>
      <c r="N217" s="1"/>
      <c r="O217" s="1"/>
      <c r="P217" s="5"/>
      <c r="Q217" s="5"/>
      <c r="R217" s="3"/>
      <c r="S217" s="1"/>
      <c r="T217" s="1"/>
      <c r="U217" s="46"/>
      <c r="V217" s="5"/>
      <c r="W217" s="5"/>
      <c r="X217" s="7"/>
      <c r="Y217" s="5"/>
      <c r="Z217" s="11"/>
      <c r="AA217" s="11"/>
      <c r="AB217" s="11"/>
    </row>
    <row r="218" spans="1:28" x14ac:dyDescent="0.25">
      <c r="A218" s="1"/>
      <c r="B218" s="1"/>
      <c r="C218" s="1"/>
      <c r="D218" s="1"/>
      <c r="E218" s="11"/>
      <c r="F218" s="11"/>
      <c r="G218" s="1"/>
      <c r="H218" s="1"/>
      <c r="I218" s="1"/>
      <c r="J218" s="5"/>
      <c r="K218" s="5"/>
      <c r="L218" s="3"/>
      <c r="M218" s="1"/>
      <c r="N218" s="1"/>
      <c r="O218" s="1"/>
      <c r="P218" s="5"/>
      <c r="Q218" s="5"/>
      <c r="R218" s="3"/>
      <c r="S218" s="1"/>
      <c r="T218" s="1"/>
      <c r="U218" s="46"/>
      <c r="V218" s="5"/>
      <c r="W218" s="5"/>
      <c r="X218" s="7"/>
      <c r="Y218" s="5"/>
      <c r="Z218" s="11"/>
      <c r="AA218" s="11"/>
      <c r="AB218" s="11"/>
    </row>
    <row r="219" spans="1:28" x14ac:dyDescent="0.25">
      <c r="A219" s="1"/>
      <c r="B219" s="1"/>
      <c r="C219" s="1"/>
      <c r="D219" s="1"/>
      <c r="E219" s="11"/>
      <c r="F219" s="11"/>
      <c r="G219" s="1"/>
      <c r="H219" s="1"/>
      <c r="I219" s="1"/>
      <c r="J219" s="5"/>
      <c r="K219" s="5"/>
      <c r="L219" s="3"/>
      <c r="M219" s="1"/>
      <c r="N219" s="1"/>
      <c r="O219" s="1"/>
      <c r="P219" s="5"/>
      <c r="Q219" s="5"/>
      <c r="R219" s="3"/>
      <c r="S219" s="1"/>
      <c r="T219" s="1"/>
      <c r="U219" s="46"/>
      <c r="V219" s="5"/>
      <c r="W219" s="5"/>
      <c r="X219" s="7"/>
      <c r="Y219" s="5"/>
      <c r="Z219" s="11"/>
      <c r="AA219" s="11"/>
      <c r="AB219" s="11"/>
    </row>
    <row r="220" spans="1:28" x14ac:dyDescent="0.25">
      <c r="A220" s="1"/>
      <c r="B220" s="1"/>
      <c r="C220" s="1"/>
      <c r="D220" s="1"/>
      <c r="E220" s="11"/>
      <c r="F220" s="11"/>
      <c r="G220" s="1"/>
      <c r="H220" s="1"/>
      <c r="I220" s="1"/>
      <c r="J220" s="5"/>
      <c r="K220" s="5"/>
      <c r="L220" s="3"/>
      <c r="M220" s="1"/>
      <c r="N220" s="1"/>
      <c r="O220" s="1"/>
      <c r="P220" s="5"/>
      <c r="Q220" s="5"/>
      <c r="R220" s="3"/>
      <c r="S220" s="1"/>
      <c r="T220" s="1"/>
      <c r="U220" s="46"/>
      <c r="V220" s="5"/>
      <c r="W220" s="5"/>
      <c r="X220" s="7"/>
      <c r="Y220" s="5"/>
      <c r="Z220" s="11"/>
      <c r="AA220" s="11"/>
      <c r="AB220" s="11"/>
    </row>
  </sheetData>
  <mergeCells count="3">
    <mergeCell ref="D1:E1"/>
    <mergeCell ref="G1:W1"/>
    <mergeCell ref="Y1:Z1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B5658-B179-4875-8DEF-BC214ABD9525}">
  <dimension ref="A1:AC172"/>
  <sheetViews>
    <sheetView tabSelected="1" workbookViewId="0">
      <selection activeCell="K25" sqref="K25"/>
    </sheetView>
  </sheetViews>
  <sheetFormatPr defaultRowHeight="15" x14ac:dyDescent="0.25"/>
  <cols>
    <col min="1" max="1" width="20.28515625" customWidth="1"/>
    <col min="2" max="2" width="18.28515625" customWidth="1"/>
    <col min="3" max="3" width="13.85546875" customWidth="1"/>
    <col min="5" max="5" width="10.140625" style="9" bestFit="1" customWidth="1"/>
    <col min="6" max="6" width="4.140625" style="9" customWidth="1"/>
    <col min="10" max="10" width="11" style="8" customWidth="1"/>
    <col min="11" max="11" width="11.42578125" style="8" customWidth="1"/>
    <col min="12" max="12" width="3.140625" style="4" customWidth="1"/>
    <col min="13" max="13" width="9.5703125" customWidth="1"/>
    <col min="16" max="16" width="10.42578125" style="8" customWidth="1"/>
    <col min="17" max="17" width="10.140625" style="8" bestFit="1" customWidth="1"/>
    <col min="18" max="18" width="3.42578125" style="4" customWidth="1"/>
    <col min="19" max="19" width="12.7109375" customWidth="1"/>
    <col min="22" max="22" width="10.7109375" style="8" customWidth="1"/>
    <col min="23" max="23" width="9.140625" style="8"/>
    <col min="24" max="24" width="4" style="13" customWidth="1"/>
    <col min="25" max="25" width="11.5703125" style="8" customWidth="1"/>
    <col min="26" max="26" width="14.42578125" style="9" customWidth="1"/>
    <col min="27" max="27" width="10.5703125" style="9" customWidth="1"/>
    <col min="28" max="28" width="9.5703125" style="9" customWidth="1"/>
  </cols>
  <sheetData>
    <row r="1" spans="1:29" x14ac:dyDescent="0.25">
      <c r="A1" s="1" t="s">
        <v>1288</v>
      </c>
      <c r="B1" s="1"/>
      <c r="C1" s="1"/>
      <c r="D1" s="56">
        <v>2022</v>
      </c>
      <c r="E1" s="57"/>
      <c r="F1" s="11"/>
      <c r="G1" s="30"/>
      <c r="H1" s="31"/>
      <c r="I1" s="31"/>
      <c r="J1" s="31"/>
      <c r="K1" s="31"/>
      <c r="L1" s="31"/>
      <c r="M1" s="31"/>
      <c r="N1" s="31" t="s">
        <v>14</v>
      </c>
      <c r="O1" s="31"/>
      <c r="P1" s="31"/>
      <c r="Q1" s="31"/>
      <c r="R1" s="31"/>
      <c r="S1" s="31"/>
      <c r="T1" s="31"/>
      <c r="U1" s="31"/>
      <c r="V1" s="31"/>
      <c r="W1" s="32"/>
      <c r="X1" s="7"/>
      <c r="Y1" s="55">
        <v>2023</v>
      </c>
      <c r="Z1" s="55"/>
      <c r="AA1" s="11"/>
      <c r="AB1" s="11"/>
    </row>
    <row r="2" spans="1:29" x14ac:dyDescent="0.25">
      <c r="A2" s="2" t="s">
        <v>0</v>
      </c>
      <c r="B2" s="2" t="s">
        <v>1</v>
      </c>
      <c r="C2" s="2" t="s">
        <v>2</v>
      </c>
      <c r="D2" s="2" t="s">
        <v>3</v>
      </c>
      <c r="E2" s="10" t="s">
        <v>4</v>
      </c>
      <c r="F2" s="12"/>
      <c r="G2" s="2" t="s">
        <v>5</v>
      </c>
      <c r="H2" s="2" t="s">
        <v>6</v>
      </c>
      <c r="I2" s="2" t="s">
        <v>3</v>
      </c>
      <c r="J2" s="6" t="s">
        <v>7</v>
      </c>
      <c r="K2" s="6" t="s">
        <v>8</v>
      </c>
      <c r="L2" s="3"/>
      <c r="M2" s="2" t="s">
        <v>12</v>
      </c>
      <c r="N2" s="2" t="s">
        <v>6</v>
      </c>
      <c r="O2" s="2" t="s">
        <v>3</v>
      </c>
      <c r="P2" s="6" t="s">
        <v>7</v>
      </c>
      <c r="Q2" s="6" t="s">
        <v>4</v>
      </c>
      <c r="R2" s="3"/>
      <c r="S2" s="2" t="s">
        <v>13</v>
      </c>
      <c r="T2" s="2" t="s">
        <v>6</v>
      </c>
      <c r="U2" s="2" t="s">
        <v>3</v>
      </c>
      <c r="V2" s="6" t="s">
        <v>7</v>
      </c>
      <c r="W2" s="6" t="s">
        <v>4</v>
      </c>
      <c r="X2" s="7"/>
      <c r="Y2" s="6" t="s">
        <v>8</v>
      </c>
      <c r="Z2" s="10" t="s">
        <v>9</v>
      </c>
      <c r="AA2" s="10" t="s">
        <v>10</v>
      </c>
      <c r="AB2" s="10" t="s">
        <v>11</v>
      </c>
    </row>
    <row r="3" spans="1:29" x14ac:dyDescent="0.25">
      <c r="A3" s="3" t="s">
        <v>1289</v>
      </c>
      <c r="B3" s="3" t="s">
        <v>1290</v>
      </c>
      <c r="C3" s="3" t="s">
        <v>156</v>
      </c>
      <c r="D3" s="3">
        <v>160</v>
      </c>
      <c r="E3" s="12">
        <v>30000</v>
      </c>
      <c r="F3" s="12"/>
      <c r="G3" s="3">
        <v>2.5539999999999998</v>
      </c>
      <c r="H3" s="3" t="s">
        <v>741</v>
      </c>
      <c r="I3" s="3">
        <v>1.4757</v>
      </c>
      <c r="J3" s="7">
        <v>952</v>
      </c>
      <c r="K3" s="7">
        <f>I3*J3</f>
        <v>1404.8664000000001</v>
      </c>
      <c r="L3" s="3"/>
      <c r="M3" s="3">
        <v>157.446</v>
      </c>
      <c r="N3" s="3" t="s">
        <v>741</v>
      </c>
      <c r="O3" s="3">
        <v>33.930900000000001</v>
      </c>
      <c r="P3" s="7">
        <v>196</v>
      </c>
      <c r="Q3" s="7">
        <f>O3*P3</f>
        <v>6650.4564</v>
      </c>
      <c r="R3" s="3"/>
      <c r="S3" s="3"/>
      <c r="T3" s="3"/>
      <c r="U3" s="3"/>
      <c r="V3" s="7"/>
      <c r="W3" s="7"/>
      <c r="X3" s="7"/>
      <c r="Y3" s="7"/>
      <c r="Z3" s="12"/>
      <c r="AA3" s="12"/>
      <c r="AB3" s="12"/>
    </row>
    <row r="4" spans="1:29" x14ac:dyDescent="0.25">
      <c r="A4" s="3"/>
      <c r="B4" s="3"/>
      <c r="C4" s="3"/>
      <c r="D4" s="3"/>
      <c r="E4" s="12"/>
      <c r="F4" s="12"/>
      <c r="G4" s="3"/>
      <c r="H4" s="3" t="s">
        <v>742</v>
      </c>
      <c r="I4" s="3">
        <v>0.35699999999999998</v>
      </c>
      <c r="J4" s="7">
        <v>552</v>
      </c>
      <c r="K4" s="7">
        <f t="shared" ref="K4:K6" si="0">I4*J4</f>
        <v>197.06399999999999</v>
      </c>
      <c r="L4" s="3"/>
      <c r="M4" s="3"/>
      <c r="N4" s="3" t="s">
        <v>746</v>
      </c>
      <c r="O4" s="3">
        <v>7.2256</v>
      </c>
      <c r="P4" s="7">
        <v>196</v>
      </c>
      <c r="Q4" s="7">
        <f t="shared" ref="Q4:Q12" si="1">O4*P4</f>
        <v>1416.2175999999999</v>
      </c>
      <c r="R4" s="3"/>
      <c r="S4" s="3"/>
      <c r="T4" s="3"/>
      <c r="U4" s="14"/>
      <c r="V4" s="7"/>
      <c r="W4" s="7"/>
      <c r="X4" s="7"/>
      <c r="Y4" s="7"/>
      <c r="Z4" s="12"/>
      <c r="AA4" s="12"/>
      <c r="AB4" s="12"/>
    </row>
    <row r="5" spans="1:29" x14ac:dyDescent="0.25">
      <c r="A5" s="3"/>
      <c r="B5" s="3"/>
      <c r="C5" s="3"/>
      <c r="D5" s="3"/>
      <c r="E5" s="12"/>
      <c r="F5" s="12"/>
      <c r="G5" s="3"/>
      <c r="H5" s="3" t="s">
        <v>1291</v>
      </c>
      <c r="I5" s="3">
        <v>0.43030000000000002</v>
      </c>
      <c r="J5" s="7">
        <v>966</v>
      </c>
      <c r="K5" s="7">
        <f t="shared" si="0"/>
        <v>415.66980000000001</v>
      </c>
      <c r="L5" s="3"/>
      <c r="M5" s="3"/>
      <c r="N5" s="3" t="s">
        <v>742</v>
      </c>
      <c r="O5" s="3">
        <v>41.555100000000003</v>
      </c>
      <c r="P5" s="7">
        <v>196</v>
      </c>
      <c r="Q5" s="7">
        <f t="shared" si="1"/>
        <v>8144.7996000000003</v>
      </c>
      <c r="R5" s="3"/>
      <c r="S5" s="3"/>
      <c r="T5" s="3"/>
      <c r="U5" s="14"/>
      <c r="V5" s="7"/>
      <c r="W5" s="7"/>
      <c r="X5" s="7"/>
      <c r="Y5" s="7"/>
      <c r="Z5" s="12"/>
      <c r="AA5" s="12"/>
      <c r="AB5" s="12"/>
    </row>
    <row r="6" spans="1:29" x14ac:dyDescent="0.25">
      <c r="A6" s="3"/>
      <c r="B6" s="3"/>
      <c r="C6" s="3"/>
      <c r="D6" s="3"/>
      <c r="E6" s="12"/>
      <c r="F6" s="12"/>
      <c r="G6" s="3"/>
      <c r="H6" s="3" t="s">
        <v>1292</v>
      </c>
      <c r="I6" s="3">
        <v>0.29099999999999998</v>
      </c>
      <c r="J6" s="7">
        <v>966</v>
      </c>
      <c r="K6" s="7">
        <f t="shared" si="0"/>
        <v>281.10599999999999</v>
      </c>
      <c r="L6" s="3"/>
      <c r="M6" s="3"/>
      <c r="N6" s="3" t="s">
        <v>1291</v>
      </c>
      <c r="O6" s="3">
        <v>2.3963000000000001</v>
      </c>
      <c r="P6" s="7">
        <v>196</v>
      </c>
      <c r="Q6" s="7">
        <f t="shared" si="1"/>
        <v>469.6748</v>
      </c>
      <c r="R6" s="3"/>
      <c r="S6" s="3"/>
      <c r="T6" s="3"/>
      <c r="U6" s="14"/>
      <c r="V6" s="7"/>
      <c r="W6" s="7"/>
      <c r="X6" s="7"/>
      <c r="Y6" s="7"/>
      <c r="Z6" s="12"/>
      <c r="AA6" s="12"/>
      <c r="AB6" s="12"/>
    </row>
    <row r="7" spans="1:29" x14ac:dyDescent="0.25">
      <c r="A7" s="3"/>
      <c r="B7" s="3"/>
      <c r="C7" s="3"/>
      <c r="D7" s="3"/>
      <c r="E7" s="12"/>
      <c r="F7" s="12"/>
      <c r="G7" s="3"/>
      <c r="H7" s="3"/>
      <c r="I7" s="3"/>
      <c r="J7" s="7"/>
      <c r="K7" s="7"/>
      <c r="L7" s="3"/>
      <c r="M7" s="3"/>
      <c r="N7" s="3" t="s">
        <v>743</v>
      </c>
      <c r="O7" s="3">
        <v>2.7555999999999998</v>
      </c>
      <c r="P7" s="7">
        <v>196</v>
      </c>
      <c r="Q7" s="7">
        <f t="shared" si="1"/>
        <v>540.09759999999994</v>
      </c>
      <c r="R7" s="3"/>
      <c r="S7" s="3"/>
      <c r="T7" s="3"/>
      <c r="U7" s="3"/>
      <c r="V7" s="7"/>
      <c r="W7" s="7"/>
      <c r="X7" s="7"/>
      <c r="Y7" s="7"/>
      <c r="Z7" s="12"/>
      <c r="AA7" s="12"/>
      <c r="AB7" s="12"/>
    </row>
    <row r="8" spans="1:29" x14ac:dyDescent="0.25">
      <c r="A8" s="3"/>
      <c r="B8" s="3"/>
      <c r="C8" s="3"/>
      <c r="D8" s="3"/>
      <c r="E8" s="12"/>
      <c r="F8" s="12"/>
      <c r="G8" s="3"/>
      <c r="H8" s="3"/>
      <c r="I8" s="3"/>
      <c r="J8" s="7"/>
      <c r="K8" s="7"/>
      <c r="L8" s="3"/>
      <c r="M8" s="3"/>
      <c r="N8" s="3" t="s">
        <v>1292</v>
      </c>
      <c r="O8" s="3">
        <v>3.6396000000000002</v>
      </c>
      <c r="P8" s="7">
        <v>196</v>
      </c>
      <c r="Q8" s="7">
        <f t="shared" si="1"/>
        <v>713.36160000000007</v>
      </c>
      <c r="R8" s="3"/>
      <c r="S8" s="3"/>
      <c r="T8" s="3"/>
      <c r="U8" s="3"/>
      <c r="V8" s="7"/>
      <c r="W8" s="7"/>
      <c r="X8" s="7"/>
      <c r="Y8" s="7"/>
      <c r="Z8" s="12"/>
      <c r="AA8" s="12"/>
      <c r="AB8" s="12"/>
    </row>
    <row r="9" spans="1:29" x14ac:dyDescent="0.25">
      <c r="A9" s="3"/>
      <c r="B9" s="3"/>
      <c r="C9" s="3"/>
      <c r="D9" s="3"/>
      <c r="E9" s="12"/>
      <c r="F9" s="12"/>
      <c r="G9" s="3"/>
      <c r="H9" s="3"/>
      <c r="I9" s="3"/>
      <c r="J9" s="7"/>
      <c r="K9" s="7"/>
      <c r="L9" s="3"/>
      <c r="M9" s="3"/>
      <c r="N9" s="3" t="s">
        <v>100</v>
      </c>
      <c r="O9" s="3">
        <v>5.4733999999999998</v>
      </c>
      <c r="P9" s="7">
        <v>196</v>
      </c>
      <c r="Q9" s="7">
        <f t="shared" si="1"/>
        <v>1072.7864</v>
      </c>
      <c r="R9" s="3"/>
      <c r="S9" s="3"/>
      <c r="T9" s="3"/>
      <c r="U9" s="3"/>
      <c r="V9" s="7"/>
      <c r="W9" s="7"/>
      <c r="X9" s="7"/>
      <c r="Y9" s="7"/>
      <c r="Z9" s="12"/>
      <c r="AA9" s="12"/>
      <c r="AB9" s="12"/>
    </row>
    <row r="10" spans="1:29" x14ac:dyDescent="0.25">
      <c r="A10" s="3"/>
      <c r="B10" s="3"/>
      <c r="C10" s="3"/>
      <c r="D10" s="3"/>
      <c r="E10" s="12"/>
      <c r="F10" s="12"/>
      <c r="G10" s="3"/>
      <c r="H10" s="3"/>
      <c r="I10" s="3"/>
      <c r="J10" s="7"/>
      <c r="K10" s="7"/>
      <c r="L10" s="3"/>
      <c r="M10" s="3"/>
      <c r="N10" s="3" t="s">
        <v>165</v>
      </c>
      <c r="O10" s="3">
        <v>42.860500000000002</v>
      </c>
      <c r="P10" s="7">
        <v>196</v>
      </c>
      <c r="Q10" s="7">
        <f t="shared" si="1"/>
        <v>8400.6579999999994</v>
      </c>
      <c r="R10" s="3"/>
      <c r="S10" s="3"/>
      <c r="T10" s="3"/>
      <c r="U10" s="3"/>
      <c r="V10" s="7"/>
      <c r="W10" s="7"/>
      <c r="X10" s="7"/>
      <c r="Y10" s="7"/>
      <c r="Z10" s="12"/>
      <c r="AA10" s="12"/>
      <c r="AB10" s="12"/>
    </row>
    <row r="11" spans="1:29" x14ac:dyDescent="0.25">
      <c r="A11" s="3"/>
      <c r="B11" s="3"/>
      <c r="C11" s="3"/>
      <c r="D11" s="3"/>
      <c r="E11" s="12"/>
      <c r="F11" s="12"/>
      <c r="G11" s="3"/>
      <c r="H11" s="3"/>
      <c r="I11" s="3"/>
      <c r="J11" s="7"/>
      <c r="K11" s="7"/>
      <c r="L11" s="3"/>
      <c r="M11" s="3"/>
      <c r="N11" s="3" t="s">
        <v>45</v>
      </c>
      <c r="O11" s="3">
        <v>0.21879999999999999</v>
      </c>
      <c r="P11" s="7">
        <v>196</v>
      </c>
      <c r="Q11" s="7">
        <f t="shared" si="1"/>
        <v>42.884799999999998</v>
      </c>
      <c r="R11" s="3"/>
      <c r="S11" s="3"/>
      <c r="T11" s="3"/>
      <c r="U11" s="3"/>
      <c r="V11" s="7"/>
      <c r="W11" s="7"/>
      <c r="X11" s="7"/>
      <c r="Y11" s="7"/>
      <c r="Z11" s="12"/>
      <c r="AA11" s="12"/>
      <c r="AB11" s="12"/>
    </row>
    <row r="12" spans="1:29" x14ac:dyDescent="0.25">
      <c r="A12" s="3"/>
      <c r="B12" s="3"/>
      <c r="C12" s="3"/>
      <c r="D12" s="3"/>
      <c r="E12" s="12"/>
      <c r="F12" s="12"/>
      <c r="G12" s="3"/>
      <c r="H12" s="3"/>
      <c r="I12" s="3"/>
      <c r="J12" s="7"/>
      <c r="K12" s="7"/>
      <c r="L12" s="3"/>
      <c r="M12" s="3"/>
      <c r="N12" s="3" t="s">
        <v>166</v>
      </c>
      <c r="O12" s="3">
        <v>17.3902</v>
      </c>
      <c r="P12" s="7">
        <v>196</v>
      </c>
      <c r="Q12" s="7">
        <f t="shared" si="1"/>
        <v>3408.4792000000002</v>
      </c>
      <c r="R12" s="3"/>
      <c r="S12" s="3"/>
      <c r="T12" s="3"/>
      <c r="U12" s="3"/>
      <c r="V12" s="7"/>
      <c r="W12" s="7"/>
      <c r="X12" s="7"/>
      <c r="Y12" s="7"/>
      <c r="Z12" s="12"/>
      <c r="AA12" s="12"/>
      <c r="AB12" s="12"/>
    </row>
    <row r="13" spans="1:29" x14ac:dyDescent="0.25">
      <c r="A13" s="3"/>
      <c r="B13" s="3"/>
      <c r="C13" s="3"/>
      <c r="D13" s="3"/>
      <c r="E13" s="12"/>
      <c r="F13" s="12"/>
      <c r="G13" s="3"/>
      <c r="H13" s="3"/>
      <c r="I13" s="3">
        <f>SUM(I3:I6)</f>
        <v>2.5539999999999998</v>
      </c>
      <c r="J13" s="7"/>
      <c r="K13" s="7">
        <f>SUM(K3:K6)</f>
        <v>2298.7062000000005</v>
      </c>
      <c r="L13" s="3"/>
      <c r="M13" s="3"/>
      <c r="N13" s="3"/>
      <c r="O13" s="3">
        <f>SUM(O3:O12)</f>
        <v>157.44599999999997</v>
      </c>
      <c r="P13" s="7"/>
      <c r="Q13" s="7">
        <f>SUM(Q3:Q12)</f>
        <v>30859.416000000005</v>
      </c>
      <c r="R13" s="3"/>
      <c r="S13" s="3"/>
      <c r="T13" s="3"/>
      <c r="U13" s="3"/>
      <c r="V13" s="7"/>
      <c r="W13" s="7"/>
      <c r="X13" s="7"/>
      <c r="Y13" s="7">
        <f>K13+Q13</f>
        <v>33158.122200000005</v>
      </c>
      <c r="Z13" s="12">
        <v>33200</v>
      </c>
      <c r="AA13" s="12">
        <v>30000</v>
      </c>
      <c r="AB13" s="12">
        <f>Z13-AA13</f>
        <v>3200</v>
      </c>
    </row>
    <row r="14" spans="1:29" x14ac:dyDescent="0.25">
      <c r="A14" s="29"/>
      <c r="B14" s="29"/>
      <c r="C14" s="29"/>
      <c r="D14" s="29"/>
      <c r="E14" s="33"/>
      <c r="F14" s="33"/>
      <c r="G14" s="29"/>
      <c r="H14" s="29"/>
      <c r="I14" s="29"/>
      <c r="J14" s="19"/>
      <c r="K14" s="19"/>
      <c r="L14" s="29"/>
      <c r="M14" s="29"/>
      <c r="N14" s="29"/>
      <c r="O14" s="29"/>
      <c r="P14" s="19"/>
      <c r="Q14" s="19"/>
      <c r="R14" s="29"/>
      <c r="S14" s="29"/>
      <c r="T14" s="29"/>
      <c r="U14" s="29"/>
      <c r="V14" s="19"/>
      <c r="W14" s="19"/>
      <c r="X14" s="19"/>
      <c r="Y14" s="19"/>
      <c r="Z14" s="33"/>
      <c r="AA14" s="33"/>
      <c r="AB14" s="33"/>
      <c r="AC14" s="4"/>
    </row>
    <row r="15" spans="1:29" x14ac:dyDescent="0.25">
      <c r="A15" s="3" t="s">
        <v>1293</v>
      </c>
      <c r="B15" s="3" t="s">
        <v>1294</v>
      </c>
      <c r="C15" s="3" t="s">
        <v>156</v>
      </c>
      <c r="D15" s="3">
        <v>160</v>
      </c>
      <c r="E15" s="12">
        <v>24000</v>
      </c>
      <c r="F15" s="12"/>
      <c r="G15" s="3"/>
      <c r="H15" s="3"/>
      <c r="I15" s="3"/>
      <c r="J15" s="7"/>
      <c r="K15" s="7"/>
      <c r="L15" s="3"/>
      <c r="M15" s="3">
        <v>135.6105</v>
      </c>
      <c r="N15" s="3" t="s">
        <v>741</v>
      </c>
      <c r="O15" s="3">
        <v>5.1277999999999997</v>
      </c>
      <c r="P15" s="7">
        <v>196</v>
      </c>
      <c r="Q15" s="7">
        <f>O15*P15</f>
        <v>1005.0487999999999</v>
      </c>
      <c r="R15" s="3"/>
      <c r="S15" s="3">
        <v>24.389500000000002</v>
      </c>
      <c r="T15" s="3" t="s">
        <v>1295</v>
      </c>
      <c r="U15" s="3">
        <v>0.42899999999999999</v>
      </c>
      <c r="V15" s="7">
        <v>96.97</v>
      </c>
      <c r="W15" s="7">
        <f>U15*V15</f>
        <v>41.60013</v>
      </c>
      <c r="X15" s="7"/>
      <c r="Y15" s="7"/>
      <c r="Z15" s="12"/>
      <c r="AA15" s="12"/>
      <c r="AB15" s="12"/>
      <c r="AC15" s="4"/>
    </row>
    <row r="16" spans="1:29" x14ac:dyDescent="0.25">
      <c r="A16" s="3"/>
      <c r="B16" s="3"/>
      <c r="C16" s="3"/>
      <c r="D16" s="3"/>
      <c r="E16" s="12"/>
      <c r="F16" s="12"/>
      <c r="G16" s="3"/>
      <c r="H16" s="3"/>
      <c r="I16" s="3"/>
      <c r="J16" s="7"/>
      <c r="K16" s="7"/>
      <c r="L16" s="3"/>
      <c r="M16" s="3"/>
      <c r="N16" s="3" t="s">
        <v>1295</v>
      </c>
      <c r="O16" s="3">
        <v>19.686699999999998</v>
      </c>
      <c r="P16" s="7">
        <v>196</v>
      </c>
      <c r="Q16" s="7">
        <f t="shared" ref="Q16:Q20" si="2">O16*P16</f>
        <v>3858.5931999999998</v>
      </c>
      <c r="R16" s="3"/>
      <c r="S16" s="3"/>
      <c r="T16" s="3" t="s">
        <v>746</v>
      </c>
      <c r="U16" s="3">
        <v>20.781600000000001</v>
      </c>
      <c r="V16" s="7">
        <v>96.97</v>
      </c>
      <c r="W16" s="7">
        <f t="shared" ref="W16:W19" si="3">U16*V16</f>
        <v>2015.1917520000002</v>
      </c>
      <c r="X16" s="7"/>
      <c r="Y16" s="7"/>
      <c r="Z16" s="12"/>
      <c r="AA16" s="12"/>
      <c r="AB16" s="12"/>
      <c r="AC16" s="4"/>
    </row>
    <row r="17" spans="1:29" x14ac:dyDescent="0.25">
      <c r="A17" s="3"/>
      <c r="B17" s="3"/>
      <c r="C17" s="3"/>
      <c r="D17" s="3"/>
      <c r="E17" s="12"/>
      <c r="F17" s="12"/>
      <c r="G17" s="3"/>
      <c r="H17" s="3"/>
      <c r="I17" s="3"/>
      <c r="J17" s="7"/>
      <c r="K17" s="7"/>
      <c r="L17" s="3"/>
      <c r="M17" s="3"/>
      <c r="N17" s="3" t="s">
        <v>746</v>
      </c>
      <c r="O17" s="3">
        <v>58.210299999999997</v>
      </c>
      <c r="P17" s="7">
        <v>196</v>
      </c>
      <c r="Q17" s="7">
        <f t="shared" si="2"/>
        <v>11409.218799999999</v>
      </c>
      <c r="R17" s="3"/>
      <c r="S17" s="3"/>
      <c r="T17" s="3" t="s">
        <v>742</v>
      </c>
      <c r="U17" s="3">
        <v>6.9699999999999998E-2</v>
      </c>
      <c r="V17" s="7">
        <v>96.97</v>
      </c>
      <c r="W17" s="7">
        <f t="shared" si="3"/>
        <v>6.7588089999999994</v>
      </c>
      <c r="X17" s="7"/>
      <c r="Y17" s="7"/>
      <c r="Z17" s="12"/>
      <c r="AA17" s="12"/>
      <c r="AB17" s="12"/>
      <c r="AC17" s="4"/>
    </row>
    <row r="18" spans="1:29" x14ac:dyDescent="0.25">
      <c r="A18" s="3"/>
      <c r="B18" s="3"/>
      <c r="C18" s="3"/>
      <c r="D18" s="3"/>
      <c r="E18" s="12"/>
      <c r="F18" s="12"/>
      <c r="G18" s="3"/>
      <c r="H18" s="3"/>
      <c r="I18" s="3"/>
      <c r="J18" s="7"/>
      <c r="K18" s="7"/>
      <c r="L18" s="3"/>
      <c r="M18" s="3"/>
      <c r="N18" s="3" t="s">
        <v>742</v>
      </c>
      <c r="O18" s="3">
        <v>36.730800000000002</v>
      </c>
      <c r="P18" s="7">
        <v>196</v>
      </c>
      <c r="Q18" s="7">
        <f t="shared" si="2"/>
        <v>7199.2368000000006</v>
      </c>
      <c r="R18" s="3"/>
      <c r="S18" s="3"/>
      <c r="T18" s="3" t="s">
        <v>751</v>
      </c>
      <c r="U18" s="3">
        <v>3.95E-2</v>
      </c>
      <c r="V18" s="7">
        <v>96.97</v>
      </c>
      <c r="W18" s="7">
        <f t="shared" si="3"/>
        <v>3.8303150000000001</v>
      </c>
      <c r="X18" s="7"/>
      <c r="Y18" s="7"/>
      <c r="Z18" s="12"/>
      <c r="AA18" s="12"/>
      <c r="AB18" s="12"/>
      <c r="AC18" s="4"/>
    </row>
    <row r="19" spans="1:29" x14ac:dyDescent="0.25">
      <c r="A19" s="3"/>
      <c r="B19" s="3"/>
      <c r="C19" s="3"/>
      <c r="D19" s="3"/>
      <c r="E19" s="12"/>
      <c r="F19" s="12"/>
      <c r="G19" s="3"/>
      <c r="H19" s="3"/>
      <c r="I19" s="3"/>
      <c r="J19" s="7"/>
      <c r="K19" s="7"/>
      <c r="L19" s="3"/>
      <c r="M19" s="3"/>
      <c r="N19" s="3" t="s">
        <v>751</v>
      </c>
      <c r="O19" s="3">
        <v>3.2948</v>
      </c>
      <c r="P19" s="7">
        <v>196</v>
      </c>
      <c r="Q19" s="7">
        <f t="shared" si="2"/>
        <v>645.7808</v>
      </c>
      <c r="R19" s="3"/>
      <c r="S19" s="3"/>
      <c r="T19" s="3" t="s">
        <v>743</v>
      </c>
      <c r="U19" s="3">
        <v>3.0697000000000001</v>
      </c>
      <c r="V19" s="7">
        <v>96.97</v>
      </c>
      <c r="W19" s="7">
        <f t="shared" si="3"/>
        <v>297.66880900000001</v>
      </c>
      <c r="X19" s="7"/>
      <c r="Y19" s="7"/>
      <c r="Z19" s="12"/>
      <c r="AA19" s="12"/>
      <c r="AB19" s="12"/>
    </row>
    <row r="20" spans="1:29" x14ac:dyDescent="0.25">
      <c r="A20" s="3"/>
      <c r="B20" s="3"/>
      <c r="C20" s="3"/>
      <c r="D20" s="3"/>
      <c r="E20" s="12"/>
      <c r="F20" s="12"/>
      <c r="G20" s="3"/>
      <c r="H20" s="3"/>
      <c r="I20" s="3"/>
      <c r="J20" s="7"/>
      <c r="K20" s="7"/>
      <c r="L20" s="3"/>
      <c r="M20" s="3"/>
      <c r="N20" s="3" t="s">
        <v>1296</v>
      </c>
      <c r="O20" s="3">
        <v>12.5601</v>
      </c>
      <c r="P20" s="7">
        <v>196</v>
      </c>
      <c r="Q20" s="7">
        <f t="shared" si="2"/>
        <v>2461.7795999999998</v>
      </c>
      <c r="R20" s="3"/>
      <c r="S20" s="3"/>
      <c r="T20" s="3"/>
      <c r="U20" s="3"/>
      <c r="V20" s="7"/>
      <c r="W20" s="7"/>
      <c r="X20" s="7"/>
      <c r="Y20" s="7"/>
      <c r="Z20" s="12"/>
      <c r="AA20" s="12"/>
      <c r="AB20" s="12"/>
    </row>
    <row r="21" spans="1:29" x14ac:dyDescent="0.25">
      <c r="A21" s="3"/>
      <c r="B21" s="3"/>
      <c r="C21" s="3"/>
      <c r="D21" s="3"/>
      <c r="E21" s="12"/>
      <c r="F21" s="12"/>
      <c r="G21" s="3"/>
      <c r="H21" s="3"/>
      <c r="I21" s="3"/>
      <c r="J21" s="7"/>
      <c r="K21" s="7"/>
      <c r="L21" s="3"/>
      <c r="M21" s="3"/>
      <c r="N21" s="3"/>
      <c r="O21" s="3">
        <f>SUM(O15:O20)</f>
        <v>135.6105</v>
      </c>
      <c r="P21" s="7"/>
      <c r="Q21" s="7">
        <f>SUM(Q15:Q20)</f>
        <v>26579.658000000003</v>
      </c>
      <c r="R21" s="3"/>
      <c r="S21" s="3"/>
      <c r="T21" s="3"/>
      <c r="U21" s="3">
        <f>SUM(U15:U19)</f>
        <v>24.389500000000002</v>
      </c>
      <c r="V21" s="7"/>
      <c r="W21" s="7">
        <f>SUM(W15:W19)</f>
        <v>2365.0498150000003</v>
      </c>
      <c r="X21" s="7"/>
      <c r="Y21" s="7">
        <f>Q21+W21</f>
        <v>28944.707815000002</v>
      </c>
      <c r="Z21" s="12">
        <v>28900</v>
      </c>
      <c r="AA21" s="12">
        <v>24000</v>
      </c>
      <c r="AB21" s="12">
        <f>Z21-AA21</f>
        <v>4900</v>
      </c>
    </row>
    <row r="22" spans="1:29" x14ac:dyDescent="0.25">
      <c r="A22" s="29"/>
      <c r="B22" s="29"/>
      <c r="C22" s="29"/>
      <c r="D22" s="29"/>
      <c r="E22" s="33"/>
      <c r="F22" s="33"/>
      <c r="G22" s="29"/>
      <c r="H22" s="29"/>
      <c r="I22" s="29"/>
      <c r="J22" s="19"/>
      <c r="K22" s="19"/>
      <c r="L22" s="29"/>
      <c r="M22" s="29"/>
      <c r="N22" s="29"/>
      <c r="O22" s="29"/>
      <c r="P22" s="19"/>
      <c r="Q22" s="19"/>
      <c r="R22" s="29"/>
      <c r="S22" s="29"/>
      <c r="T22" s="29"/>
      <c r="U22" s="29"/>
      <c r="V22" s="19"/>
      <c r="W22" s="19"/>
      <c r="X22" s="19"/>
      <c r="Y22" s="19"/>
      <c r="Z22" s="33"/>
      <c r="AA22" s="33"/>
      <c r="AB22" s="33"/>
    </row>
    <row r="23" spans="1:29" x14ac:dyDescent="0.25">
      <c r="A23" s="3" t="s">
        <v>1297</v>
      </c>
      <c r="B23" s="3" t="s">
        <v>1298</v>
      </c>
      <c r="C23" s="3" t="s">
        <v>156</v>
      </c>
      <c r="D23" s="3">
        <v>160</v>
      </c>
      <c r="E23" s="12">
        <v>26100</v>
      </c>
      <c r="F23" s="12"/>
      <c r="G23" s="3"/>
      <c r="H23" s="3"/>
      <c r="I23" s="3"/>
      <c r="J23" s="7"/>
      <c r="K23" s="7"/>
      <c r="L23" s="3"/>
      <c r="M23" s="3">
        <v>148.0788</v>
      </c>
      <c r="N23" s="3" t="s">
        <v>741</v>
      </c>
      <c r="O23" s="3">
        <v>32.3065</v>
      </c>
      <c r="P23" s="7">
        <v>196</v>
      </c>
      <c r="Q23" s="7">
        <f>O23*P23</f>
        <v>6332.0739999999996</v>
      </c>
      <c r="R23" s="3"/>
      <c r="S23" s="3">
        <v>11.921200000000001</v>
      </c>
      <c r="T23" s="3" t="s">
        <v>746</v>
      </c>
      <c r="U23" s="3">
        <v>5.4848999999999997</v>
      </c>
      <c r="V23" s="7">
        <v>96.97</v>
      </c>
      <c r="W23" s="7">
        <f>U23*V23</f>
        <v>531.87075299999992</v>
      </c>
      <c r="X23" s="7"/>
      <c r="Y23" s="7"/>
      <c r="Z23" s="12"/>
      <c r="AA23" s="12"/>
      <c r="AB23" s="12"/>
    </row>
    <row r="24" spans="1:29" x14ac:dyDescent="0.25">
      <c r="A24" s="3"/>
      <c r="B24" s="3"/>
      <c r="C24" s="3"/>
      <c r="D24" s="3"/>
      <c r="E24" s="12"/>
      <c r="F24" s="12"/>
      <c r="G24" s="3"/>
      <c r="H24" s="3"/>
      <c r="I24" s="3"/>
      <c r="J24" s="7"/>
      <c r="K24" s="7"/>
      <c r="L24" s="3"/>
      <c r="M24" s="3"/>
      <c r="N24" s="3" t="s">
        <v>1295</v>
      </c>
      <c r="O24" s="3">
        <v>3.0272000000000001</v>
      </c>
      <c r="P24" s="7">
        <v>196</v>
      </c>
      <c r="Q24" s="7">
        <f t="shared" ref="Q24:Q28" si="4">O24*P24</f>
        <v>593.33119999999997</v>
      </c>
      <c r="R24" s="3"/>
      <c r="S24" s="3"/>
      <c r="T24" s="3" t="s">
        <v>742</v>
      </c>
      <c r="U24" s="3">
        <v>6.0053000000000001</v>
      </c>
      <c r="V24" s="7">
        <v>96.97</v>
      </c>
      <c r="W24" s="7">
        <f t="shared" ref="W24:W25" si="5">U24*V24</f>
        <v>582.33394099999998</v>
      </c>
      <c r="X24" s="7"/>
      <c r="Y24" s="7"/>
      <c r="Z24" s="12"/>
      <c r="AA24" s="12"/>
      <c r="AB24" s="12"/>
    </row>
    <row r="25" spans="1:29" x14ac:dyDescent="0.25">
      <c r="A25" s="3"/>
      <c r="B25" s="3"/>
      <c r="C25" s="3"/>
      <c r="D25" s="3"/>
      <c r="E25" s="12"/>
      <c r="F25" s="12"/>
      <c r="G25" s="3"/>
      <c r="H25" s="3"/>
      <c r="I25" s="3"/>
      <c r="J25" s="7"/>
      <c r="K25" s="7"/>
      <c r="L25" s="3"/>
      <c r="M25" s="3"/>
      <c r="N25" s="3" t="s">
        <v>746</v>
      </c>
      <c r="O25" s="3">
        <v>40.569099999999999</v>
      </c>
      <c r="P25" s="7">
        <v>196</v>
      </c>
      <c r="Q25" s="7">
        <f t="shared" si="4"/>
        <v>7951.5436</v>
      </c>
      <c r="R25" s="3"/>
      <c r="S25" s="3"/>
      <c r="T25" s="3" t="s">
        <v>751</v>
      </c>
      <c r="U25" s="3">
        <v>0.43099999999999999</v>
      </c>
      <c r="V25" s="7">
        <v>96.97</v>
      </c>
      <c r="W25" s="7">
        <f t="shared" si="5"/>
        <v>41.794069999999998</v>
      </c>
      <c r="X25" s="7"/>
      <c r="Y25" s="7"/>
      <c r="Z25" s="12"/>
      <c r="AA25" s="12"/>
      <c r="AB25" s="12"/>
    </row>
    <row r="26" spans="1:29" x14ac:dyDescent="0.25">
      <c r="A26" s="3"/>
      <c r="B26" s="3"/>
      <c r="C26" s="3"/>
      <c r="D26" s="3"/>
      <c r="E26" s="12"/>
      <c r="F26" s="12"/>
      <c r="G26" s="3"/>
      <c r="H26" s="3"/>
      <c r="I26" s="3"/>
      <c r="J26" s="7"/>
      <c r="K26" s="7"/>
      <c r="L26" s="3"/>
      <c r="M26" s="3"/>
      <c r="N26" s="3" t="s">
        <v>742</v>
      </c>
      <c r="O26" s="3">
        <v>57.960999999999999</v>
      </c>
      <c r="P26" s="7">
        <v>196</v>
      </c>
      <c r="Q26" s="7">
        <f t="shared" si="4"/>
        <v>11360.356</v>
      </c>
      <c r="R26" s="3"/>
      <c r="S26" s="3"/>
      <c r="T26" s="3"/>
      <c r="U26" s="3"/>
      <c r="V26" s="7"/>
      <c r="W26" s="7"/>
      <c r="X26" s="7"/>
      <c r="Y26" s="7"/>
      <c r="Z26" s="12"/>
      <c r="AA26" s="12"/>
      <c r="AB26" s="12"/>
    </row>
    <row r="27" spans="1:29" x14ac:dyDescent="0.25">
      <c r="A27" s="3"/>
      <c r="B27" s="3"/>
      <c r="C27" s="3"/>
      <c r="D27" s="3"/>
      <c r="E27" s="12"/>
      <c r="F27" s="12"/>
      <c r="G27" s="3"/>
      <c r="H27" s="3"/>
      <c r="I27" s="3"/>
      <c r="J27" s="7"/>
      <c r="K27" s="7"/>
      <c r="L27" s="3"/>
      <c r="M27" s="3"/>
      <c r="N27" s="3" t="s">
        <v>1291</v>
      </c>
      <c r="O27" s="3">
        <v>5.6268000000000002</v>
      </c>
      <c r="P27" s="7">
        <v>196</v>
      </c>
      <c r="Q27" s="7">
        <f t="shared" si="4"/>
        <v>1102.8528000000001</v>
      </c>
      <c r="R27" s="3"/>
      <c r="S27" s="3"/>
      <c r="T27" s="3"/>
      <c r="U27" s="3"/>
      <c r="V27" s="7"/>
      <c r="W27" s="7"/>
      <c r="X27" s="7"/>
      <c r="Y27" s="7"/>
      <c r="Z27" s="12"/>
      <c r="AA27" s="12"/>
      <c r="AB27" s="12"/>
    </row>
    <row r="28" spans="1:29" x14ac:dyDescent="0.25">
      <c r="A28" s="3"/>
      <c r="B28" s="3"/>
      <c r="C28" s="3"/>
      <c r="D28" s="3"/>
      <c r="E28" s="12"/>
      <c r="F28" s="12"/>
      <c r="G28" s="3"/>
      <c r="H28" s="3"/>
      <c r="I28" s="3"/>
      <c r="J28" s="7"/>
      <c r="K28" s="7"/>
      <c r="L28" s="3"/>
      <c r="M28" s="3"/>
      <c r="N28" s="3" t="s">
        <v>751</v>
      </c>
      <c r="O28" s="3">
        <v>8.5882000000000005</v>
      </c>
      <c r="P28" s="7">
        <v>196</v>
      </c>
      <c r="Q28" s="7">
        <f t="shared" si="4"/>
        <v>1683.2872000000002</v>
      </c>
      <c r="R28" s="3"/>
      <c r="S28" s="3"/>
      <c r="T28" s="3"/>
      <c r="U28" s="3"/>
      <c r="V28" s="7"/>
      <c r="W28" s="7"/>
      <c r="X28" s="7"/>
      <c r="Y28" s="7"/>
      <c r="Z28" s="12"/>
      <c r="AA28" s="12"/>
      <c r="AB28" s="12"/>
    </row>
    <row r="29" spans="1:29" x14ac:dyDescent="0.25">
      <c r="A29" s="3"/>
      <c r="B29" s="3"/>
      <c r="C29" s="3"/>
      <c r="D29" s="3"/>
      <c r="E29" s="12"/>
      <c r="F29" s="12"/>
      <c r="G29" s="3"/>
      <c r="H29" s="3"/>
      <c r="I29" s="3"/>
      <c r="J29" s="7"/>
      <c r="K29" s="7"/>
      <c r="L29" s="3"/>
      <c r="M29" s="3"/>
      <c r="N29" s="3"/>
      <c r="O29" s="3">
        <f>SUM(O23:O28)</f>
        <v>148.0788</v>
      </c>
      <c r="P29" s="7"/>
      <c r="Q29" s="7">
        <f>SUM(Q23:Q28)</f>
        <v>29023.444799999997</v>
      </c>
      <c r="R29" s="3"/>
      <c r="S29" s="3"/>
      <c r="T29" s="3"/>
      <c r="U29" s="3">
        <f>SUM(U23:U25)</f>
        <v>11.921199999999999</v>
      </c>
      <c r="V29" s="7"/>
      <c r="W29" s="7">
        <f>SUM(W23:W25)</f>
        <v>1155.9987639999999</v>
      </c>
      <c r="X29" s="7"/>
      <c r="Y29" s="7">
        <f>Q29+W29</f>
        <v>30179.443563999997</v>
      </c>
      <c r="Z29" s="12">
        <v>30200</v>
      </c>
      <c r="AA29" s="12">
        <v>26100</v>
      </c>
      <c r="AB29" s="12">
        <f>Z29-AA29</f>
        <v>4100</v>
      </c>
    </row>
    <row r="30" spans="1:29" x14ac:dyDescent="0.25">
      <c r="A30" s="29"/>
      <c r="B30" s="29"/>
      <c r="C30" s="29"/>
      <c r="D30" s="29"/>
      <c r="E30" s="33"/>
      <c r="F30" s="33"/>
      <c r="G30" s="29"/>
      <c r="H30" s="29"/>
      <c r="I30" s="29"/>
      <c r="J30" s="19"/>
      <c r="K30" s="19"/>
      <c r="L30" s="29"/>
      <c r="M30" s="29"/>
      <c r="N30" s="29"/>
      <c r="O30" s="29"/>
      <c r="P30" s="19"/>
      <c r="Q30" s="19"/>
      <c r="R30" s="29"/>
      <c r="S30" s="29"/>
      <c r="T30" s="29"/>
      <c r="U30" s="29"/>
      <c r="V30" s="19"/>
      <c r="W30" s="19"/>
      <c r="X30" s="19"/>
      <c r="Y30" s="19"/>
      <c r="Z30" s="33"/>
      <c r="AA30" s="33"/>
      <c r="AB30" s="33"/>
    </row>
    <row r="31" spans="1:29" x14ac:dyDescent="0.25">
      <c r="A31" s="3" t="s">
        <v>1299</v>
      </c>
      <c r="B31" s="3" t="s">
        <v>1300</v>
      </c>
      <c r="C31" s="3" t="s">
        <v>489</v>
      </c>
      <c r="D31" s="3">
        <v>160</v>
      </c>
      <c r="E31" s="12">
        <v>100800</v>
      </c>
      <c r="F31" s="12"/>
      <c r="G31" s="3">
        <v>92.291700000000006</v>
      </c>
      <c r="H31" s="3" t="s">
        <v>18</v>
      </c>
      <c r="I31" s="3">
        <v>62.784300000000002</v>
      </c>
      <c r="J31" s="7">
        <v>1201</v>
      </c>
      <c r="K31" s="7">
        <f>I31*J31</f>
        <v>75403.944300000003</v>
      </c>
      <c r="L31" s="3"/>
      <c r="M31" s="3">
        <v>41.239800000000002</v>
      </c>
      <c r="N31" s="3" t="s">
        <v>18</v>
      </c>
      <c r="O31" s="3">
        <v>16.326899999999998</v>
      </c>
      <c r="P31" s="7">
        <v>196</v>
      </c>
      <c r="Q31" s="7">
        <f>O31*P31</f>
        <v>3200.0723999999996</v>
      </c>
      <c r="R31" s="3"/>
      <c r="S31" s="3">
        <v>26.468499999999999</v>
      </c>
      <c r="T31" s="3" t="s">
        <v>18</v>
      </c>
      <c r="U31" s="3">
        <v>16.7959</v>
      </c>
      <c r="V31" s="7">
        <v>96.97</v>
      </c>
      <c r="W31" s="7">
        <f>U31*V31</f>
        <v>1628.698423</v>
      </c>
      <c r="X31" s="7"/>
      <c r="Y31" s="7"/>
      <c r="Z31" s="12"/>
      <c r="AA31" s="12"/>
      <c r="AB31" s="12"/>
    </row>
    <row r="32" spans="1:29" x14ac:dyDescent="0.25">
      <c r="A32" s="3"/>
      <c r="B32" s="3"/>
      <c r="C32" s="3"/>
      <c r="D32" s="3"/>
      <c r="E32" s="12"/>
      <c r="F32" s="12"/>
      <c r="G32" s="3"/>
      <c r="H32" s="3" t="s">
        <v>106</v>
      </c>
      <c r="I32" s="3">
        <v>29.507400000000001</v>
      </c>
      <c r="J32" s="7">
        <v>704</v>
      </c>
      <c r="K32" s="7">
        <f>I32*J32</f>
        <v>20773.209600000002</v>
      </c>
      <c r="L32" s="3"/>
      <c r="M32" s="3"/>
      <c r="N32" s="3" t="s">
        <v>106</v>
      </c>
      <c r="O32" s="3">
        <v>24.9129</v>
      </c>
      <c r="P32" s="7">
        <v>196</v>
      </c>
      <c r="Q32" s="7">
        <f>O32*P32</f>
        <v>4882.9283999999998</v>
      </c>
      <c r="R32" s="3"/>
      <c r="S32" s="3"/>
      <c r="T32" s="3" t="s">
        <v>106</v>
      </c>
      <c r="U32" s="3">
        <v>9.6725999999999992</v>
      </c>
      <c r="V32" s="7">
        <v>96.97</v>
      </c>
      <c r="W32" s="7">
        <f>U32*V32</f>
        <v>937.95202199999994</v>
      </c>
      <c r="X32" s="7"/>
      <c r="Y32" s="7"/>
      <c r="Z32" s="12"/>
      <c r="AA32" s="12"/>
      <c r="AB32" s="12"/>
    </row>
    <row r="33" spans="1:28" x14ac:dyDescent="0.25">
      <c r="A33" s="3" t="s">
        <v>1301</v>
      </c>
      <c r="B33" s="3"/>
      <c r="C33" s="3"/>
      <c r="D33" s="3"/>
      <c r="E33" s="12"/>
      <c r="F33" s="12"/>
      <c r="G33" s="3"/>
      <c r="H33" s="3"/>
      <c r="I33" s="3">
        <f>I31+I32</f>
        <v>92.291700000000006</v>
      </c>
      <c r="J33" s="7"/>
      <c r="K33" s="7">
        <f>K31+K32</f>
        <v>96177.153900000005</v>
      </c>
      <c r="L33" s="3"/>
      <c r="M33" s="3"/>
      <c r="N33" s="3"/>
      <c r="O33" s="3">
        <f>O31+O32</f>
        <v>41.239800000000002</v>
      </c>
      <c r="P33" s="7"/>
      <c r="Q33" s="7">
        <f>Q31+Q32</f>
        <v>8083.0007999999998</v>
      </c>
      <c r="R33" s="3"/>
      <c r="S33" s="3"/>
      <c r="T33" s="3"/>
      <c r="U33" s="3">
        <f>U31+U32</f>
        <v>26.468499999999999</v>
      </c>
      <c r="V33" s="7"/>
      <c r="W33" s="7">
        <f>W31+W32</f>
        <v>2566.6504450000002</v>
      </c>
      <c r="X33" s="7"/>
      <c r="Y33" s="7">
        <f>K33+Q33+W33</f>
        <v>106826.80514500001</v>
      </c>
      <c r="Z33" s="12">
        <v>106800</v>
      </c>
      <c r="AA33" s="12">
        <v>100800</v>
      </c>
      <c r="AB33" s="12">
        <f>Z33-AA33</f>
        <v>6000</v>
      </c>
    </row>
    <row r="34" spans="1:28" x14ac:dyDescent="0.25">
      <c r="A34" s="29"/>
      <c r="B34" s="29"/>
      <c r="C34" s="29"/>
      <c r="D34" s="29"/>
      <c r="E34" s="33"/>
      <c r="F34" s="33"/>
      <c r="G34" s="29"/>
      <c r="H34" s="29"/>
      <c r="I34" s="29"/>
      <c r="J34" s="19"/>
      <c r="K34" s="19"/>
      <c r="L34" s="29"/>
      <c r="M34" s="29"/>
      <c r="N34" s="29"/>
      <c r="O34" s="29"/>
      <c r="P34" s="19"/>
      <c r="Q34" s="19"/>
      <c r="R34" s="29"/>
      <c r="S34" s="29"/>
      <c r="T34" s="29"/>
      <c r="U34" s="29"/>
      <c r="V34" s="19"/>
      <c r="W34" s="19"/>
      <c r="X34" s="19"/>
      <c r="Y34" s="19"/>
      <c r="Z34" s="33"/>
      <c r="AA34" s="33"/>
      <c r="AB34" s="33"/>
    </row>
    <row r="35" spans="1:28" x14ac:dyDescent="0.25">
      <c r="A35" s="3" t="s">
        <v>1302</v>
      </c>
      <c r="B35" s="3" t="s">
        <v>1303</v>
      </c>
      <c r="C35" s="3" t="s">
        <v>489</v>
      </c>
      <c r="D35" s="3">
        <v>160</v>
      </c>
      <c r="E35" s="12">
        <v>116000</v>
      </c>
      <c r="F35" s="12"/>
      <c r="G35" s="3">
        <v>102.999</v>
      </c>
      <c r="H35" s="3" t="s">
        <v>18</v>
      </c>
      <c r="I35" s="3">
        <v>57.124000000000002</v>
      </c>
      <c r="J35" s="7">
        <v>1201</v>
      </c>
      <c r="K35" s="7">
        <f>I35*J35</f>
        <v>68605.923999999999</v>
      </c>
      <c r="L35" s="3"/>
      <c r="M35" s="3">
        <v>39.743299999999998</v>
      </c>
      <c r="N35" s="3" t="s">
        <v>30</v>
      </c>
      <c r="O35" s="3">
        <v>0.51470000000000005</v>
      </c>
      <c r="P35" s="7">
        <v>196</v>
      </c>
      <c r="Q35" s="7">
        <f>O35*P35</f>
        <v>100.88120000000001</v>
      </c>
      <c r="R35" s="3"/>
      <c r="S35" s="3">
        <v>17.2577</v>
      </c>
      <c r="T35" s="3" t="s">
        <v>30</v>
      </c>
      <c r="U35" s="3">
        <v>0.40079999999999999</v>
      </c>
      <c r="V35" s="7">
        <v>96.97</v>
      </c>
      <c r="W35" s="7">
        <f>U35*V35</f>
        <v>38.865575999999997</v>
      </c>
      <c r="X35" s="7"/>
      <c r="Y35" s="7"/>
      <c r="Z35" s="12"/>
      <c r="AA35" s="12"/>
      <c r="AB35" s="12"/>
    </row>
    <row r="36" spans="1:28" x14ac:dyDescent="0.25">
      <c r="A36" s="3"/>
      <c r="B36" s="3"/>
      <c r="C36" s="3"/>
      <c r="D36" s="3"/>
      <c r="E36" s="12"/>
      <c r="F36" s="12"/>
      <c r="G36" s="3"/>
      <c r="H36" s="3" t="s">
        <v>106</v>
      </c>
      <c r="I36" s="3">
        <v>5.6783000000000001</v>
      </c>
      <c r="J36" s="7">
        <v>704</v>
      </c>
      <c r="K36" s="7">
        <f t="shared" ref="K36:K39" si="6">I36*J36</f>
        <v>3997.5232000000001</v>
      </c>
      <c r="L36" s="3"/>
      <c r="M36" s="3"/>
      <c r="N36" s="3" t="s">
        <v>18</v>
      </c>
      <c r="O36" s="3">
        <v>5.3875999999999999</v>
      </c>
      <c r="P36" s="7">
        <v>196</v>
      </c>
      <c r="Q36" s="7">
        <f t="shared" ref="Q36:Q39" si="7">O36*P36</f>
        <v>1055.9695999999999</v>
      </c>
      <c r="R36" s="3"/>
      <c r="S36" s="3"/>
      <c r="T36" s="3" t="s">
        <v>18</v>
      </c>
      <c r="U36" s="3">
        <v>9.9331999999999994</v>
      </c>
      <c r="V36" s="7">
        <v>96.97</v>
      </c>
      <c r="W36" s="7">
        <f t="shared" ref="W36:W40" si="8">U36*V36</f>
        <v>963.22240399999998</v>
      </c>
      <c r="X36" s="7"/>
      <c r="Y36" s="7"/>
      <c r="Z36" s="12"/>
      <c r="AA36" s="12"/>
      <c r="AB36" s="12"/>
    </row>
    <row r="37" spans="1:28" x14ac:dyDescent="0.25">
      <c r="A37" s="3"/>
      <c r="B37" s="3"/>
      <c r="C37" s="3"/>
      <c r="D37" s="3"/>
      <c r="E37" s="12"/>
      <c r="F37" s="12"/>
      <c r="G37" s="3"/>
      <c r="H37" s="3" t="s">
        <v>161</v>
      </c>
      <c r="I37" s="3">
        <v>26.341699999999999</v>
      </c>
      <c r="J37" s="7">
        <v>1228</v>
      </c>
      <c r="K37" s="7">
        <f t="shared" si="6"/>
        <v>32347.607599999999</v>
      </c>
      <c r="L37" s="3"/>
      <c r="M37" s="3"/>
      <c r="N37" s="3" t="s">
        <v>106</v>
      </c>
      <c r="O37" s="3">
        <v>17.2959</v>
      </c>
      <c r="P37" s="7">
        <v>196</v>
      </c>
      <c r="Q37" s="7">
        <f t="shared" si="7"/>
        <v>3389.9964</v>
      </c>
      <c r="R37" s="3"/>
      <c r="S37" s="3"/>
      <c r="T37" s="3" t="s">
        <v>106</v>
      </c>
      <c r="U37" s="3">
        <v>2.5121000000000002</v>
      </c>
      <c r="V37" s="7">
        <v>96.97</v>
      </c>
      <c r="W37" s="7">
        <f t="shared" si="8"/>
        <v>243.59833700000001</v>
      </c>
      <c r="X37" s="7"/>
      <c r="Y37" s="7"/>
      <c r="Z37" s="12"/>
      <c r="AA37" s="12"/>
      <c r="AB37" s="12"/>
    </row>
    <row r="38" spans="1:28" x14ac:dyDescent="0.25">
      <c r="A38" s="3"/>
      <c r="B38" s="3"/>
      <c r="C38" s="3"/>
      <c r="D38" s="3"/>
      <c r="E38" s="12"/>
      <c r="F38" s="12"/>
      <c r="G38" s="3"/>
      <c r="H38" s="3" t="s">
        <v>115</v>
      </c>
      <c r="I38" s="3">
        <v>4.8997000000000002</v>
      </c>
      <c r="J38" s="7">
        <v>980</v>
      </c>
      <c r="K38" s="7">
        <f t="shared" si="6"/>
        <v>4801.7060000000001</v>
      </c>
      <c r="L38" s="3"/>
      <c r="M38" s="3"/>
      <c r="N38" s="3" t="s">
        <v>115</v>
      </c>
      <c r="O38" s="3">
        <v>1.2E-2</v>
      </c>
      <c r="P38" s="7">
        <v>196</v>
      </c>
      <c r="Q38" s="7">
        <f t="shared" si="7"/>
        <v>2.3519999999999999</v>
      </c>
      <c r="R38" s="3"/>
      <c r="S38" s="3"/>
      <c r="T38" s="3" t="s">
        <v>161</v>
      </c>
      <c r="U38" s="3">
        <v>1.5552999999999999</v>
      </c>
      <c r="V38" s="7">
        <v>96.97</v>
      </c>
      <c r="W38" s="7">
        <f t="shared" si="8"/>
        <v>150.817441</v>
      </c>
      <c r="X38" s="7"/>
      <c r="Y38" s="7"/>
      <c r="Z38" s="12"/>
      <c r="AA38" s="12"/>
      <c r="AB38" s="12"/>
    </row>
    <row r="39" spans="1:28" x14ac:dyDescent="0.25">
      <c r="A39" s="3"/>
      <c r="B39" s="3"/>
      <c r="C39" s="3"/>
      <c r="D39" s="3"/>
      <c r="E39" s="12"/>
      <c r="F39" s="12"/>
      <c r="G39" s="3"/>
      <c r="H39" s="3" t="s">
        <v>166</v>
      </c>
      <c r="I39" s="3">
        <v>8.9552999999999994</v>
      </c>
      <c r="J39" s="7">
        <v>331</v>
      </c>
      <c r="K39" s="7">
        <f t="shared" si="6"/>
        <v>2964.2042999999999</v>
      </c>
      <c r="L39" s="3"/>
      <c r="M39" s="3"/>
      <c r="N39" s="3" t="s">
        <v>166</v>
      </c>
      <c r="O39" s="3">
        <v>16.533100000000001</v>
      </c>
      <c r="P39" s="7">
        <v>196</v>
      </c>
      <c r="Q39" s="7">
        <f t="shared" si="7"/>
        <v>3240.4876000000004</v>
      </c>
      <c r="R39" s="3"/>
      <c r="S39" s="3"/>
      <c r="T39" s="3" t="s">
        <v>115</v>
      </c>
      <c r="U39" s="3">
        <v>0.64270000000000005</v>
      </c>
      <c r="V39" s="7">
        <v>96.97</v>
      </c>
      <c r="W39" s="7">
        <f t="shared" si="8"/>
        <v>62.322619000000003</v>
      </c>
      <c r="X39" s="7"/>
      <c r="Y39" s="7"/>
      <c r="Z39" s="12"/>
      <c r="AA39" s="12"/>
      <c r="AB39" s="12"/>
    </row>
    <row r="40" spans="1:28" x14ac:dyDescent="0.25">
      <c r="A40" s="3"/>
      <c r="B40" s="3"/>
      <c r="C40" s="3"/>
      <c r="D40" s="3"/>
      <c r="E40" s="12"/>
      <c r="F40" s="12"/>
      <c r="G40" s="3"/>
      <c r="H40" s="3"/>
      <c r="I40" s="3"/>
      <c r="J40" s="7"/>
      <c r="K40" s="7"/>
      <c r="L40" s="3"/>
      <c r="M40" s="3"/>
      <c r="N40" s="3"/>
      <c r="O40" s="3"/>
      <c r="P40" s="7"/>
      <c r="Q40" s="7"/>
      <c r="R40" s="3"/>
      <c r="S40" s="3"/>
      <c r="T40" s="3" t="s">
        <v>166</v>
      </c>
      <c r="U40" s="3">
        <v>2.2136</v>
      </c>
      <c r="V40" s="7">
        <v>96.97</v>
      </c>
      <c r="W40" s="7">
        <f t="shared" si="8"/>
        <v>214.65279200000001</v>
      </c>
      <c r="X40" s="7"/>
      <c r="Y40" s="7"/>
      <c r="Z40" s="12"/>
      <c r="AA40" s="12"/>
      <c r="AB40" s="12"/>
    </row>
    <row r="41" spans="1:28" x14ac:dyDescent="0.25">
      <c r="A41" s="3"/>
      <c r="B41" s="3"/>
      <c r="C41" s="3"/>
      <c r="D41" s="3"/>
      <c r="E41" s="12"/>
      <c r="F41" s="12"/>
      <c r="G41" s="3"/>
      <c r="H41" s="3"/>
      <c r="I41" s="3">
        <f>SUM(I35:I39)</f>
        <v>102.999</v>
      </c>
      <c r="J41" s="7"/>
      <c r="K41" s="7">
        <f>SUM(K35:K39)</f>
        <v>112716.9651</v>
      </c>
      <c r="L41" s="3"/>
      <c r="M41" s="3"/>
      <c r="N41" s="3"/>
      <c r="O41" s="3">
        <f>SUM(O35:O39)</f>
        <v>39.743300000000005</v>
      </c>
      <c r="P41" s="7"/>
      <c r="Q41" s="7">
        <f>SUM(Q35:Q39)</f>
        <v>7789.6868000000004</v>
      </c>
      <c r="R41" s="3"/>
      <c r="S41" s="3"/>
      <c r="T41" s="3"/>
      <c r="U41" s="3">
        <f>SUM(U35:U40)</f>
        <v>17.2577</v>
      </c>
      <c r="V41" s="7"/>
      <c r="W41" s="7">
        <f>SUM(W35:W40)</f>
        <v>1673.4791690000002</v>
      </c>
      <c r="X41" s="7"/>
      <c r="Y41" s="7">
        <f>K41+Q41+W41</f>
        <v>122180.131069</v>
      </c>
      <c r="Z41" s="12">
        <v>122200</v>
      </c>
      <c r="AA41" s="12">
        <v>116000</v>
      </c>
      <c r="AB41" s="12">
        <f>Z41-AA41</f>
        <v>6200</v>
      </c>
    </row>
    <row r="42" spans="1:28" x14ac:dyDescent="0.25">
      <c r="A42" s="29"/>
      <c r="B42" s="29"/>
      <c r="C42" s="29"/>
      <c r="D42" s="29"/>
      <c r="E42" s="33"/>
      <c r="F42" s="33"/>
      <c r="G42" s="29"/>
      <c r="H42" s="29"/>
      <c r="I42" s="29"/>
      <c r="J42" s="19"/>
      <c r="K42" s="19"/>
      <c r="L42" s="29"/>
      <c r="M42" s="29"/>
      <c r="N42" s="29"/>
      <c r="O42" s="29"/>
      <c r="P42" s="19"/>
      <c r="Q42" s="19"/>
      <c r="R42" s="29"/>
      <c r="S42" s="29"/>
      <c r="T42" s="29"/>
      <c r="U42" s="29"/>
      <c r="V42" s="19"/>
      <c r="W42" s="19"/>
      <c r="X42" s="19"/>
      <c r="Y42" s="19"/>
      <c r="Z42" s="33"/>
      <c r="AA42" s="33"/>
      <c r="AB42" s="33"/>
    </row>
    <row r="43" spans="1:28" x14ac:dyDescent="0.25">
      <c r="A43" s="3" t="s">
        <v>1304</v>
      </c>
      <c r="B43" s="3" t="s">
        <v>1305</v>
      </c>
      <c r="C43" s="3" t="s">
        <v>489</v>
      </c>
      <c r="D43" s="3">
        <v>160</v>
      </c>
      <c r="E43" s="12">
        <v>60600</v>
      </c>
      <c r="F43" s="12"/>
      <c r="G43" s="3">
        <v>81.398499999999999</v>
      </c>
      <c r="H43" s="3" t="s">
        <v>30</v>
      </c>
      <c r="I43" s="3">
        <v>4.7165999999999997</v>
      </c>
      <c r="J43" s="7">
        <v>649</v>
      </c>
      <c r="K43" s="7">
        <f>I43*J43</f>
        <v>3061.0733999999998</v>
      </c>
      <c r="L43" s="3"/>
      <c r="M43" s="3"/>
      <c r="N43" s="3"/>
      <c r="O43" s="3"/>
      <c r="P43" s="7"/>
      <c r="Q43" s="7"/>
      <c r="R43" s="3"/>
      <c r="S43" s="3">
        <v>78.601500000000001</v>
      </c>
      <c r="T43" s="3" t="s">
        <v>30</v>
      </c>
      <c r="U43" s="3">
        <v>28.891999999999999</v>
      </c>
      <c r="V43" s="7">
        <v>96.97</v>
      </c>
      <c r="W43" s="7">
        <f>U43*V43</f>
        <v>2801.65724</v>
      </c>
      <c r="X43" s="7"/>
      <c r="Y43" s="7"/>
      <c r="Z43" s="12"/>
      <c r="AA43" s="12"/>
      <c r="AB43" s="12"/>
    </row>
    <row r="44" spans="1:28" x14ac:dyDescent="0.25">
      <c r="A44" s="3"/>
      <c r="B44" s="3"/>
      <c r="C44" s="3"/>
      <c r="D44" s="3"/>
      <c r="E44" s="12"/>
      <c r="F44" s="12"/>
      <c r="G44" s="3"/>
      <c r="H44" s="3" t="s">
        <v>161</v>
      </c>
      <c r="I44" s="3">
        <v>0.67710000000000004</v>
      </c>
      <c r="J44" s="7">
        <v>1228</v>
      </c>
      <c r="K44" s="7">
        <f t="shared" ref="K44:K51" si="9">I44*J44</f>
        <v>831.47880000000009</v>
      </c>
      <c r="L44" s="3"/>
      <c r="M44" s="3"/>
      <c r="N44" s="3"/>
      <c r="O44" s="3"/>
      <c r="P44" s="7"/>
      <c r="Q44" s="7"/>
      <c r="R44" s="3"/>
      <c r="S44" s="3"/>
      <c r="T44" s="3" t="s">
        <v>161</v>
      </c>
      <c r="U44" s="3">
        <v>0.29649999999999999</v>
      </c>
      <c r="V44" s="7">
        <v>96.97</v>
      </c>
      <c r="W44" s="7">
        <f t="shared" ref="W44:W50" si="10">U44*V44</f>
        <v>28.751604999999998</v>
      </c>
      <c r="X44" s="7"/>
      <c r="Y44" s="7"/>
      <c r="Z44" s="12"/>
      <c r="AA44" s="12"/>
      <c r="AB44" s="12"/>
    </row>
    <row r="45" spans="1:28" x14ac:dyDescent="0.25">
      <c r="A45" s="3"/>
      <c r="B45" s="3"/>
      <c r="C45" s="3"/>
      <c r="D45" s="3"/>
      <c r="E45" s="12"/>
      <c r="F45" s="12"/>
      <c r="G45" s="3"/>
      <c r="H45" s="3" t="s">
        <v>115</v>
      </c>
      <c r="I45" s="3">
        <v>14.717599999999999</v>
      </c>
      <c r="J45" s="7">
        <v>980</v>
      </c>
      <c r="K45" s="7">
        <f t="shared" si="9"/>
        <v>14423.248</v>
      </c>
      <c r="L45" s="3"/>
      <c r="M45" s="3"/>
      <c r="N45" s="3"/>
      <c r="O45" s="3"/>
      <c r="P45" s="7"/>
      <c r="Q45" s="7"/>
      <c r="R45" s="3"/>
      <c r="S45" s="3"/>
      <c r="T45" s="3" t="s">
        <v>1306</v>
      </c>
      <c r="U45" s="3">
        <v>1.2152000000000001</v>
      </c>
      <c r="V45" s="7">
        <v>96.97</v>
      </c>
      <c r="W45" s="7">
        <f t="shared" si="10"/>
        <v>117.83794400000001</v>
      </c>
      <c r="X45" s="7"/>
      <c r="Y45" s="7"/>
      <c r="Z45" s="12"/>
      <c r="AA45" s="12"/>
      <c r="AB45" s="12"/>
    </row>
    <row r="46" spans="1:28" x14ac:dyDescent="0.25">
      <c r="A46" s="3"/>
      <c r="B46" s="3"/>
      <c r="C46" s="3"/>
      <c r="D46" s="3"/>
      <c r="E46" s="12"/>
      <c r="F46" s="12"/>
      <c r="G46" s="3"/>
      <c r="H46" s="3" t="s">
        <v>307</v>
      </c>
      <c r="I46" s="3">
        <v>37.817100000000003</v>
      </c>
      <c r="J46" s="7">
        <v>897</v>
      </c>
      <c r="K46" s="7">
        <f t="shared" si="9"/>
        <v>33921.938700000006</v>
      </c>
      <c r="L46" s="3"/>
      <c r="M46" s="3"/>
      <c r="N46" s="3"/>
      <c r="O46" s="3"/>
      <c r="P46" s="7"/>
      <c r="Q46" s="7"/>
      <c r="R46" s="3"/>
      <c r="S46" s="3"/>
      <c r="T46" s="3" t="s">
        <v>307</v>
      </c>
      <c r="U46" s="3">
        <v>1.6160000000000001</v>
      </c>
      <c r="V46" s="7">
        <v>96.97</v>
      </c>
      <c r="W46" s="7">
        <f t="shared" si="10"/>
        <v>156.70352</v>
      </c>
      <c r="X46" s="7"/>
      <c r="Y46" s="7"/>
      <c r="Z46" s="12"/>
      <c r="AA46" s="12"/>
      <c r="AB46" s="12"/>
    </row>
    <row r="47" spans="1:28" x14ac:dyDescent="0.25">
      <c r="A47" s="3"/>
      <c r="B47" s="3"/>
      <c r="C47" s="3"/>
      <c r="D47" s="3"/>
      <c r="E47" s="12"/>
      <c r="F47" s="12"/>
      <c r="G47" s="3"/>
      <c r="H47" s="3" t="s">
        <v>165</v>
      </c>
      <c r="I47" s="3">
        <v>1.2219</v>
      </c>
      <c r="J47" s="7">
        <v>621</v>
      </c>
      <c r="K47" s="7">
        <f t="shared" si="9"/>
        <v>758.79989999999998</v>
      </c>
      <c r="L47" s="3"/>
      <c r="M47" s="3"/>
      <c r="N47" s="3"/>
      <c r="O47" s="3"/>
      <c r="P47" s="7"/>
      <c r="Q47" s="7"/>
      <c r="R47" s="3"/>
      <c r="S47" s="3"/>
      <c r="T47" s="3" t="s">
        <v>31</v>
      </c>
      <c r="U47" s="3">
        <v>0.32890000000000003</v>
      </c>
      <c r="V47" s="7">
        <v>96.97</v>
      </c>
      <c r="W47" s="7">
        <f t="shared" si="10"/>
        <v>31.893433000000002</v>
      </c>
      <c r="X47" s="7"/>
      <c r="Y47" s="7"/>
      <c r="Z47" s="12"/>
      <c r="AA47" s="12"/>
      <c r="AB47" s="12"/>
    </row>
    <row r="48" spans="1:28" x14ac:dyDescent="0.25">
      <c r="A48" s="3"/>
      <c r="B48" s="3"/>
      <c r="C48" s="3"/>
      <c r="D48" s="3"/>
      <c r="E48" s="12"/>
      <c r="F48" s="12"/>
      <c r="G48" s="3"/>
      <c r="H48" s="3" t="s">
        <v>45</v>
      </c>
      <c r="I48" s="3">
        <v>0.31780000000000003</v>
      </c>
      <c r="J48" s="7">
        <v>524</v>
      </c>
      <c r="K48" s="7">
        <f t="shared" si="9"/>
        <v>166.52720000000002</v>
      </c>
      <c r="L48" s="3"/>
      <c r="M48" s="3"/>
      <c r="N48" s="3"/>
      <c r="O48" s="3"/>
      <c r="P48" s="7"/>
      <c r="Q48" s="7"/>
      <c r="R48" s="3"/>
      <c r="S48" s="3"/>
      <c r="T48" s="3" t="s">
        <v>63</v>
      </c>
      <c r="U48" s="3">
        <v>3.3900999999999999</v>
      </c>
      <c r="V48" s="7">
        <v>96.97</v>
      </c>
      <c r="W48" s="7">
        <f t="shared" si="10"/>
        <v>328.73799700000001</v>
      </c>
      <c r="X48" s="7"/>
      <c r="Y48" s="7"/>
      <c r="Z48" s="12"/>
      <c r="AA48" s="12"/>
      <c r="AB48" s="12"/>
    </row>
    <row r="49" spans="1:28" x14ac:dyDescent="0.25">
      <c r="A49" s="3"/>
      <c r="B49" s="3"/>
      <c r="C49" s="3"/>
      <c r="D49" s="3"/>
      <c r="E49" s="12"/>
      <c r="F49" s="12"/>
      <c r="G49" s="3"/>
      <c r="H49" s="3" t="s">
        <v>1307</v>
      </c>
      <c r="I49" s="3">
        <v>21.079000000000001</v>
      </c>
      <c r="J49" s="7">
        <v>787</v>
      </c>
      <c r="K49" s="7">
        <f t="shared" si="9"/>
        <v>16589.172999999999</v>
      </c>
      <c r="L49" s="3"/>
      <c r="M49" s="3"/>
      <c r="N49" s="3"/>
      <c r="O49" s="3"/>
      <c r="P49" s="7"/>
      <c r="Q49" s="7"/>
      <c r="R49" s="3"/>
      <c r="S49" s="3"/>
      <c r="T49" s="3" t="s">
        <v>166</v>
      </c>
      <c r="U49" s="3">
        <v>42.793999999999997</v>
      </c>
      <c r="V49" s="7">
        <v>96.97</v>
      </c>
      <c r="W49" s="7">
        <f t="shared" si="10"/>
        <v>4149.7341799999995</v>
      </c>
      <c r="X49" s="7"/>
      <c r="Y49" s="7"/>
      <c r="Z49" s="12"/>
      <c r="AA49" s="12"/>
      <c r="AB49" s="12"/>
    </row>
    <row r="50" spans="1:28" x14ac:dyDescent="0.25">
      <c r="A50" s="3"/>
      <c r="B50" s="3"/>
      <c r="C50" s="3"/>
      <c r="D50" s="3"/>
      <c r="E50" s="12"/>
      <c r="F50" s="12"/>
      <c r="G50" s="3"/>
      <c r="H50" s="3" t="s">
        <v>63</v>
      </c>
      <c r="I50" s="3">
        <v>0.70979999999999999</v>
      </c>
      <c r="J50" s="7">
        <v>386</v>
      </c>
      <c r="K50" s="7">
        <f t="shared" si="9"/>
        <v>273.9828</v>
      </c>
      <c r="L50" s="3"/>
      <c r="M50" s="3"/>
      <c r="N50" s="3"/>
      <c r="O50" s="3"/>
      <c r="P50" s="7"/>
      <c r="Q50" s="7"/>
      <c r="R50" s="3"/>
      <c r="S50" s="3"/>
      <c r="T50" s="3" t="s">
        <v>494</v>
      </c>
      <c r="U50" s="3">
        <v>6.88E-2</v>
      </c>
      <c r="V50" s="7">
        <v>96.97</v>
      </c>
      <c r="W50" s="7">
        <f t="shared" si="10"/>
        <v>6.6715359999999997</v>
      </c>
      <c r="X50" s="7"/>
      <c r="Y50" s="7"/>
      <c r="Z50" s="12"/>
      <c r="AA50" s="12"/>
      <c r="AB50" s="12"/>
    </row>
    <row r="51" spans="1:28" x14ac:dyDescent="0.25">
      <c r="A51" s="3"/>
      <c r="B51" s="3"/>
      <c r="C51" s="3"/>
      <c r="D51" s="3"/>
      <c r="E51" s="12"/>
      <c r="F51" s="12"/>
      <c r="G51" s="3"/>
      <c r="H51" s="3" t="s">
        <v>166</v>
      </c>
      <c r="I51" s="3">
        <v>0.1416</v>
      </c>
      <c r="J51" s="7">
        <v>331</v>
      </c>
      <c r="K51" s="7">
        <f t="shared" si="9"/>
        <v>46.869599999999998</v>
      </c>
      <c r="L51" s="3"/>
      <c r="M51" s="3"/>
      <c r="N51" s="3"/>
      <c r="O51" s="3"/>
      <c r="P51" s="7"/>
      <c r="Q51" s="7"/>
      <c r="R51" s="3"/>
      <c r="S51" s="3"/>
      <c r="T51" s="3"/>
      <c r="U51" s="3"/>
      <c r="V51" s="7"/>
      <c r="W51" s="7"/>
      <c r="X51" s="7"/>
      <c r="Y51" s="7"/>
      <c r="Z51" s="12"/>
      <c r="AA51" s="12"/>
      <c r="AB51" s="12"/>
    </row>
    <row r="52" spans="1:28" x14ac:dyDescent="0.25">
      <c r="A52" s="3"/>
      <c r="B52" s="3"/>
      <c r="C52" s="3"/>
      <c r="D52" s="3"/>
      <c r="E52" s="12"/>
      <c r="F52" s="12"/>
      <c r="G52" s="3"/>
      <c r="H52" s="3"/>
      <c r="I52" s="3">
        <f>SUM(I43:I51)</f>
        <v>81.398499999999999</v>
      </c>
      <c r="J52" s="7"/>
      <c r="K52" s="7">
        <f>SUM(K43:K51)</f>
        <v>70073.091400000005</v>
      </c>
      <c r="L52" s="3"/>
      <c r="M52" s="3"/>
      <c r="N52" s="3"/>
      <c r="O52" s="3"/>
      <c r="P52" s="7"/>
      <c r="Q52" s="7"/>
      <c r="R52" s="3"/>
      <c r="S52" s="3"/>
      <c r="T52" s="3"/>
      <c r="U52" s="3">
        <f>SUM(U43:U50)</f>
        <v>78.601499999999987</v>
      </c>
      <c r="V52" s="7"/>
      <c r="W52" s="7">
        <f>SUM(W43:W50)</f>
        <v>7621.9874549999995</v>
      </c>
      <c r="X52" s="7"/>
      <c r="Y52" s="7">
        <f>K52+W52</f>
        <v>77695.078855</v>
      </c>
      <c r="Z52" s="12">
        <v>77700</v>
      </c>
      <c r="AA52" s="12">
        <v>60600</v>
      </c>
      <c r="AB52" s="12">
        <f>Z52-AA52</f>
        <v>17100</v>
      </c>
    </row>
    <row r="53" spans="1:28" x14ac:dyDescent="0.25">
      <c r="A53" s="29"/>
      <c r="B53" s="29"/>
      <c r="C53" s="29"/>
      <c r="D53" s="29"/>
      <c r="E53" s="33"/>
      <c r="F53" s="33"/>
      <c r="G53" s="29"/>
      <c r="H53" s="29"/>
      <c r="I53" s="29"/>
      <c r="J53" s="19"/>
      <c r="K53" s="19"/>
      <c r="L53" s="29"/>
      <c r="M53" s="29"/>
      <c r="N53" s="29"/>
      <c r="O53" s="29"/>
      <c r="P53" s="19"/>
      <c r="Q53" s="19"/>
      <c r="R53" s="29"/>
      <c r="S53" s="29"/>
      <c r="T53" s="29"/>
      <c r="U53" s="29"/>
      <c r="V53" s="19"/>
      <c r="W53" s="19"/>
      <c r="X53" s="19"/>
      <c r="Y53" s="19"/>
      <c r="Z53" s="33"/>
      <c r="AA53" s="33"/>
      <c r="AB53" s="33"/>
    </row>
    <row r="54" spans="1:28" x14ac:dyDescent="0.25">
      <c r="A54" s="3" t="s">
        <v>1308</v>
      </c>
      <c r="B54" s="3" t="s">
        <v>1309</v>
      </c>
      <c r="C54" s="3" t="s">
        <v>489</v>
      </c>
      <c r="D54" s="3">
        <v>160</v>
      </c>
      <c r="E54" s="12">
        <v>49000</v>
      </c>
      <c r="F54" s="12"/>
      <c r="G54" s="3">
        <v>50.806199999999997</v>
      </c>
      <c r="H54" s="3" t="s">
        <v>307</v>
      </c>
      <c r="I54" s="3">
        <v>34.0623</v>
      </c>
      <c r="J54" s="7">
        <v>897</v>
      </c>
      <c r="K54" s="7">
        <f>I54*J54</f>
        <v>30553.883099999999</v>
      </c>
      <c r="L54" s="3"/>
      <c r="M54" s="3">
        <v>51.701300000000003</v>
      </c>
      <c r="N54" s="3" t="s">
        <v>18</v>
      </c>
      <c r="O54" s="3">
        <v>12.1473</v>
      </c>
      <c r="P54" s="7">
        <v>196</v>
      </c>
      <c r="Q54" s="7">
        <f>O54*P54</f>
        <v>2380.8707999999997</v>
      </c>
      <c r="R54" s="3"/>
      <c r="S54" s="3">
        <v>57.4925</v>
      </c>
      <c r="T54" s="3" t="s">
        <v>18</v>
      </c>
      <c r="U54" s="3">
        <v>0.4032</v>
      </c>
      <c r="V54" s="7">
        <v>96.97</v>
      </c>
      <c r="W54" s="7">
        <f>U54*V54</f>
        <v>39.098303999999999</v>
      </c>
      <c r="X54" s="7"/>
      <c r="Y54" s="7"/>
      <c r="Z54" s="12"/>
      <c r="AA54" s="12"/>
      <c r="AB54" s="12"/>
    </row>
    <row r="55" spans="1:28" x14ac:dyDescent="0.25">
      <c r="A55" s="3"/>
      <c r="B55" s="3"/>
      <c r="C55" s="3"/>
      <c r="D55" s="3"/>
      <c r="E55" s="12"/>
      <c r="F55" s="12"/>
      <c r="G55" s="3"/>
      <c r="H55" s="3" t="s">
        <v>45</v>
      </c>
      <c r="I55" s="3">
        <v>15.670199999999999</v>
      </c>
      <c r="J55" s="7">
        <v>524</v>
      </c>
      <c r="K55" s="7">
        <f t="shared" ref="K55:K56" si="11">I55*J55</f>
        <v>8211.1847999999991</v>
      </c>
      <c r="L55" s="3"/>
      <c r="M55" s="3"/>
      <c r="N55" s="3" t="s">
        <v>106</v>
      </c>
      <c r="O55" s="3">
        <v>10.232100000000001</v>
      </c>
      <c r="P55" s="7">
        <v>196</v>
      </c>
      <c r="Q55" s="7">
        <f t="shared" ref="Q55:Q61" si="12">O55*P55</f>
        <v>2005.4916000000001</v>
      </c>
      <c r="R55" s="3"/>
      <c r="S55" s="3"/>
      <c r="T55" s="3" t="s">
        <v>307</v>
      </c>
      <c r="U55" s="3">
        <v>1.9721</v>
      </c>
      <c r="V55" s="7">
        <v>96.97</v>
      </c>
      <c r="W55" s="7">
        <f t="shared" ref="W55:W58" si="13">U55*V55</f>
        <v>191.23453699999999</v>
      </c>
      <c r="X55" s="7"/>
      <c r="Y55" s="7"/>
      <c r="Z55" s="12"/>
      <c r="AA55" s="12"/>
      <c r="AB55" s="12"/>
    </row>
    <row r="56" spans="1:28" x14ac:dyDescent="0.25">
      <c r="A56" s="3"/>
      <c r="B56" s="3"/>
      <c r="C56" s="3"/>
      <c r="D56" s="3"/>
      <c r="E56" s="12"/>
      <c r="F56" s="12"/>
      <c r="G56" s="3"/>
      <c r="H56" s="3" t="s">
        <v>737</v>
      </c>
      <c r="I56" s="3">
        <v>1.0737000000000001</v>
      </c>
      <c r="J56" s="7">
        <v>221</v>
      </c>
      <c r="K56" s="7">
        <f t="shared" si="11"/>
        <v>237.28770000000003</v>
      </c>
      <c r="L56" s="3"/>
      <c r="M56" s="3"/>
      <c r="N56" s="3" t="s">
        <v>115</v>
      </c>
      <c r="O56" s="3">
        <v>7.4005000000000001</v>
      </c>
      <c r="P56" s="7">
        <v>196</v>
      </c>
      <c r="Q56" s="7">
        <f t="shared" si="12"/>
        <v>1450.498</v>
      </c>
      <c r="R56" s="3"/>
      <c r="S56" s="3"/>
      <c r="T56" s="3" t="s">
        <v>45</v>
      </c>
      <c r="U56" s="3">
        <v>32.952800000000003</v>
      </c>
      <c r="V56" s="7">
        <v>96.97</v>
      </c>
      <c r="W56" s="7">
        <f t="shared" si="13"/>
        <v>3195.4330160000004</v>
      </c>
      <c r="X56" s="7"/>
      <c r="Y56" s="7"/>
      <c r="Z56" s="12"/>
      <c r="AA56" s="12"/>
      <c r="AB56" s="12"/>
    </row>
    <row r="57" spans="1:28" x14ac:dyDescent="0.25">
      <c r="A57" s="3"/>
      <c r="B57" s="3"/>
      <c r="C57" s="3"/>
      <c r="D57" s="3"/>
      <c r="E57" s="12"/>
      <c r="F57" s="12"/>
      <c r="G57" s="3"/>
      <c r="H57" s="3"/>
      <c r="I57" s="3"/>
      <c r="J57" s="7"/>
      <c r="K57" s="7"/>
      <c r="L57" s="3"/>
      <c r="M57" s="3"/>
      <c r="N57" s="3" t="s">
        <v>307</v>
      </c>
      <c r="O57" s="3">
        <v>2.5217000000000001</v>
      </c>
      <c r="P57" s="7">
        <v>196</v>
      </c>
      <c r="Q57" s="7">
        <f t="shared" si="12"/>
        <v>494.25319999999999</v>
      </c>
      <c r="R57" s="3"/>
      <c r="S57" s="3"/>
      <c r="T57" s="3" t="s">
        <v>47</v>
      </c>
      <c r="U57" s="3">
        <v>21.5899</v>
      </c>
      <c r="V57" s="7">
        <v>96.97</v>
      </c>
      <c r="W57" s="7">
        <f t="shared" si="13"/>
        <v>2093.5726030000001</v>
      </c>
      <c r="X57" s="7"/>
      <c r="Y57" s="7"/>
      <c r="Z57" s="12"/>
      <c r="AA57" s="12"/>
      <c r="AB57" s="12"/>
    </row>
    <row r="58" spans="1:28" x14ac:dyDescent="0.25">
      <c r="A58" s="3"/>
      <c r="B58" s="3"/>
      <c r="C58" s="3"/>
      <c r="D58" s="3"/>
      <c r="E58" s="12"/>
      <c r="F58" s="12"/>
      <c r="G58" s="3"/>
      <c r="H58" s="3"/>
      <c r="I58" s="3"/>
      <c r="J58" s="7"/>
      <c r="K58" s="7"/>
      <c r="L58" s="3"/>
      <c r="M58" s="3"/>
      <c r="N58" s="3" t="s">
        <v>40</v>
      </c>
      <c r="O58" s="3">
        <v>5.1326999999999998</v>
      </c>
      <c r="P58" s="7">
        <v>196</v>
      </c>
      <c r="Q58" s="7">
        <f t="shared" si="12"/>
        <v>1006.0092</v>
      </c>
      <c r="R58" s="3"/>
      <c r="S58" s="3"/>
      <c r="T58" s="3" t="s">
        <v>49</v>
      </c>
      <c r="U58" s="3">
        <v>0.57450000000000001</v>
      </c>
      <c r="V58" s="7">
        <v>96.97</v>
      </c>
      <c r="W58" s="7">
        <f t="shared" si="13"/>
        <v>55.709265000000002</v>
      </c>
      <c r="X58" s="7"/>
      <c r="Y58" s="7"/>
      <c r="Z58" s="12"/>
      <c r="AA58" s="12"/>
      <c r="AB58" s="12"/>
    </row>
    <row r="59" spans="1:28" x14ac:dyDescent="0.25">
      <c r="A59" s="3"/>
      <c r="B59" s="3"/>
      <c r="C59" s="3"/>
      <c r="D59" s="3"/>
      <c r="E59" s="12"/>
      <c r="F59" s="12"/>
      <c r="G59" s="3"/>
      <c r="H59" s="3"/>
      <c r="I59" s="3"/>
      <c r="J59" s="7"/>
      <c r="K59" s="7"/>
      <c r="L59" s="3"/>
      <c r="M59" s="3"/>
      <c r="N59" s="3" t="s">
        <v>45</v>
      </c>
      <c r="O59" s="3">
        <v>5.5227000000000004</v>
      </c>
      <c r="P59" s="7">
        <v>196</v>
      </c>
      <c r="Q59" s="7">
        <f t="shared" si="12"/>
        <v>1082.4492</v>
      </c>
      <c r="R59" s="3"/>
      <c r="S59" s="3"/>
      <c r="T59" s="3"/>
      <c r="U59" s="3"/>
      <c r="V59" s="7"/>
      <c r="W59" s="7"/>
      <c r="X59" s="7"/>
      <c r="Y59" s="7"/>
      <c r="Z59" s="12"/>
      <c r="AA59" s="12"/>
      <c r="AB59" s="12"/>
    </row>
    <row r="60" spans="1:28" x14ac:dyDescent="0.25">
      <c r="A60" s="3"/>
      <c r="B60" s="3"/>
      <c r="C60" s="3"/>
      <c r="D60" s="3"/>
      <c r="E60" s="12"/>
      <c r="F60" s="12"/>
      <c r="G60" s="3"/>
      <c r="H60" s="3"/>
      <c r="I60" s="3"/>
      <c r="J60" s="7"/>
      <c r="K60" s="7"/>
      <c r="L60" s="3"/>
      <c r="M60" s="3"/>
      <c r="N60" s="3" t="s">
        <v>49</v>
      </c>
      <c r="O60" s="3">
        <v>3.5263</v>
      </c>
      <c r="P60" s="7">
        <v>196</v>
      </c>
      <c r="Q60" s="7">
        <f t="shared" si="12"/>
        <v>691.15480000000002</v>
      </c>
      <c r="R60" s="3"/>
      <c r="S60" s="3"/>
      <c r="T60" s="3"/>
      <c r="U60" s="3"/>
      <c r="V60" s="7"/>
      <c r="W60" s="7"/>
      <c r="X60" s="7"/>
      <c r="Y60" s="7"/>
      <c r="Z60" s="12"/>
      <c r="AA60" s="12"/>
      <c r="AB60" s="12"/>
    </row>
    <row r="61" spans="1:28" x14ac:dyDescent="0.25">
      <c r="A61" s="3"/>
      <c r="B61" s="3"/>
      <c r="C61" s="3"/>
      <c r="D61" s="3"/>
      <c r="E61" s="12"/>
      <c r="F61" s="12"/>
      <c r="G61" s="3"/>
      <c r="H61" s="3"/>
      <c r="I61" s="3"/>
      <c r="J61" s="7"/>
      <c r="K61" s="7"/>
      <c r="L61" s="3"/>
      <c r="M61" s="3"/>
      <c r="N61" s="3" t="s">
        <v>737</v>
      </c>
      <c r="O61" s="3">
        <v>5.218</v>
      </c>
      <c r="P61" s="7">
        <v>196</v>
      </c>
      <c r="Q61" s="7">
        <f t="shared" si="12"/>
        <v>1022.728</v>
      </c>
      <c r="R61" s="3"/>
      <c r="S61" s="3"/>
      <c r="T61" s="3"/>
      <c r="U61" s="3"/>
      <c r="V61" s="7"/>
      <c r="W61" s="7"/>
      <c r="X61" s="7"/>
      <c r="Y61" s="7"/>
      <c r="Z61" s="12"/>
      <c r="AA61" s="12"/>
      <c r="AB61" s="12"/>
    </row>
    <row r="62" spans="1:28" x14ac:dyDescent="0.25">
      <c r="A62" s="3"/>
      <c r="B62" s="3"/>
      <c r="C62" s="3"/>
      <c r="D62" s="3"/>
      <c r="E62" s="12"/>
      <c r="F62" s="12"/>
      <c r="G62" s="3"/>
      <c r="H62" s="3"/>
      <c r="I62" s="3">
        <f>SUM(I54:I56)</f>
        <v>50.806200000000004</v>
      </c>
      <c r="J62" s="7"/>
      <c r="K62" s="7">
        <f>SUM(K54:K56)</f>
        <v>39002.355599999995</v>
      </c>
      <c r="L62" s="3"/>
      <c r="M62" s="3"/>
      <c r="N62" s="3"/>
      <c r="O62" s="3">
        <f>SUM(O54:O61)</f>
        <v>51.701300000000003</v>
      </c>
      <c r="P62" s="7"/>
      <c r="Q62" s="7">
        <f>SUM(Q54:Q61)</f>
        <v>10133.4548</v>
      </c>
      <c r="R62" s="3"/>
      <c r="S62" s="3"/>
      <c r="T62" s="3"/>
      <c r="U62" s="3">
        <f>SUM(U54:U58)</f>
        <v>57.492500000000007</v>
      </c>
      <c r="V62" s="7"/>
      <c r="W62" s="7">
        <f>SUM(W54:W58)</f>
        <v>5575.0477250000013</v>
      </c>
      <c r="X62" s="7"/>
      <c r="Y62" s="7">
        <f>K62+Q62+W62</f>
        <v>54710.858124999999</v>
      </c>
      <c r="Z62" s="12">
        <v>54700</v>
      </c>
      <c r="AA62" s="12">
        <v>49000</v>
      </c>
      <c r="AB62" s="12">
        <f>Z62-AA62</f>
        <v>5700</v>
      </c>
    </row>
    <row r="63" spans="1:28" x14ac:dyDescent="0.25">
      <c r="A63" s="29"/>
      <c r="B63" s="29"/>
      <c r="C63" s="29"/>
      <c r="D63" s="29"/>
      <c r="E63" s="33"/>
      <c r="F63" s="33"/>
      <c r="G63" s="29"/>
      <c r="H63" s="29"/>
      <c r="I63" s="29"/>
      <c r="J63" s="19"/>
      <c r="K63" s="19"/>
      <c r="L63" s="29"/>
      <c r="M63" s="29"/>
      <c r="N63" s="29"/>
      <c r="O63" s="29"/>
      <c r="P63" s="19"/>
      <c r="Q63" s="19"/>
      <c r="R63" s="29"/>
      <c r="S63" s="29"/>
      <c r="T63" s="29"/>
      <c r="U63" s="29"/>
      <c r="V63" s="19"/>
      <c r="W63" s="19"/>
      <c r="X63" s="19"/>
      <c r="Y63" s="19"/>
      <c r="Z63" s="33"/>
      <c r="AA63" s="33"/>
      <c r="AB63" s="33"/>
    </row>
    <row r="64" spans="1:28" x14ac:dyDescent="0.25">
      <c r="A64" s="3" t="s">
        <v>1310</v>
      </c>
      <c r="B64" s="3" t="s">
        <v>1311</v>
      </c>
      <c r="C64" s="3" t="s">
        <v>489</v>
      </c>
      <c r="D64" s="3">
        <v>160</v>
      </c>
      <c r="E64" s="12">
        <v>47800</v>
      </c>
      <c r="F64" s="12"/>
      <c r="G64" s="3">
        <v>44.832500000000003</v>
      </c>
      <c r="H64" s="3" t="s">
        <v>106</v>
      </c>
      <c r="I64" s="3">
        <v>4.093</v>
      </c>
      <c r="J64" s="7">
        <v>704</v>
      </c>
      <c r="K64" s="7">
        <f>I64*J64</f>
        <v>2881.4719999999998</v>
      </c>
      <c r="L64" s="3"/>
      <c r="M64" s="3">
        <v>87.879000000000005</v>
      </c>
      <c r="N64" s="3" t="s">
        <v>106</v>
      </c>
      <c r="O64" s="3">
        <v>1.8028</v>
      </c>
      <c r="P64" s="7">
        <v>196</v>
      </c>
      <c r="Q64" s="7">
        <f>O64*P64</f>
        <v>353.34879999999998</v>
      </c>
      <c r="R64" s="3"/>
      <c r="S64" s="3">
        <v>27.288499999999999</v>
      </c>
      <c r="T64" s="3" t="s">
        <v>106</v>
      </c>
      <c r="U64" s="3">
        <v>1.7431000000000001</v>
      </c>
      <c r="V64" s="7">
        <v>96.97</v>
      </c>
      <c r="W64" s="7">
        <f>U64*V64</f>
        <v>169.02840700000002</v>
      </c>
      <c r="X64" s="7"/>
      <c r="Y64" s="7"/>
      <c r="Z64" s="12"/>
      <c r="AA64" s="12"/>
      <c r="AB64" s="12"/>
    </row>
    <row r="65" spans="1:28" x14ac:dyDescent="0.25">
      <c r="A65" s="3"/>
      <c r="B65" s="3"/>
      <c r="C65" s="3"/>
      <c r="D65" s="3"/>
      <c r="E65" s="12"/>
      <c r="F65" s="12"/>
      <c r="G65" s="3"/>
      <c r="H65" s="3" t="s">
        <v>307</v>
      </c>
      <c r="I65" s="3">
        <v>21.269400000000001</v>
      </c>
      <c r="J65" s="7">
        <v>897</v>
      </c>
      <c r="K65" s="7">
        <f t="shared" ref="K65:K66" si="14">I65*J65</f>
        <v>19078.6518</v>
      </c>
      <c r="L65" s="3"/>
      <c r="M65" s="3"/>
      <c r="N65" s="3" t="s">
        <v>307</v>
      </c>
      <c r="O65" s="3">
        <v>41.1629</v>
      </c>
      <c r="P65" s="7">
        <v>196</v>
      </c>
      <c r="Q65" s="7">
        <f t="shared" ref="Q65:Q67" si="15">O65*P65</f>
        <v>8067.9283999999998</v>
      </c>
      <c r="R65" s="3"/>
      <c r="S65" s="3"/>
      <c r="T65" s="3" t="s">
        <v>307</v>
      </c>
      <c r="U65" s="3">
        <v>3.5707</v>
      </c>
      <c r="V65" s="7">
        <v>96.97</v>
      </c>
      <c r="W65" s="7">
        <f t="shared" ref="W65:W68" si="16">U65*V65</f>
        <v>346.25077900000002</v>
      </c>
      <c r="X65" s="7"/>
      <c r="Y65" s="7"/>
      <c r="Z65" s="12"/>
      <c r="AA65" s="12"/>
      <c r="AB65" s="12"/>
    </row>
    <row r="66" spans="1:28" x14ac:dyDescent="0.25">
      <c r="A66" s="3"/>
      <c r="B66" s="3"/>
      <c r="C66" s="3"/>
      <c r="D66" s="3"/>
      <c r="E66" s="12"/>
      <c r="F66" s="12"/>
      <c r="G66" s="3"/>
      <c r="H66" s="3" t="s">
        <v>45</v>
      </c>
      <c r="I66" s="3">
        <v>19.470099999999999</v>
      </c>
      <c r="J66" s="7">
        <v>524</v>
      </c>
      <c r="K66" s="7">
        <f t="shared" si="14"/>
        <v>10202.332399999999</v>
      </c>
      <c r="L66" s="3"/>
      <c r="M66" s="3"/>
      <c r="N66" s="3" t="s">
        <v>45</v>
      </c>
      <c r="O66" s="3">
        <v>42.142899999999997</v>
      </c>
      <c r="P66" s="7">
        <v>196</v>
      </c>
      <c r="Q66" s="7">
        <f t="shared" si="15"/>
        <v>8260.0083999999988</v>
      </c>
      <c r="R66" s="3"/>
      <c r="S66" s="3"/>
      <c r="T66" s="3" t="s">
        <v>45</v>
      </c>
      <c r="U66" s="3">
        <v>14.8416</v>
      </c>
      <c r="V66" s="7">
        <v>96.97</v>
      </c>
      <c r="W66" s="7">
        <f t="shared" si="16"/>
        <v>1439.1899519999999</v>
      </c>
      <c r="X66" s="7"/>
      <c r="Y66" s="7"/>
      <c r="Z66" s="12"/>
      <c r="AA66" s="12"/>
      <c r="AB66" s="12"/>
    </row>
    <row r="67" spans="1:28" x14ac:dyDescent="0.25">
      <c r="A67" s="3"/>
      <c r="B67" s="3"/>
      <c r="C67" s="3"/>
      <c r="D67" s="3"/>
      <c r="E67" s="12"/>
      <c r="F67" s="12"/>
      <c r="G67" s="3"/>
      <c r="H67" s="3"/>
      <c r="I67" s="3"/>
      <c r="J67" s="7"/>
      <c r="K67" s="7"/>
      <c r="L67" s="3"/>
      <c r="M67" s="3"/>
      <c r="N67" s="3" t="s">
        <v>49</v>
      </c>
      <c r="O67" s="3">
        <v>2.7704</v>
      </c>
      <c r="P67" s="7">
        <v>196</v>
      </c>
      <c r="Q67" s="7">
        <f t="shared" si="15"/>
        <v>542.99839999999995</v>
      </c>
      <c r="R67" s="3"/>
      <c r="S67" s="3"/>
      <c r="T67" s="3" t="s">
        <v>47</v>
      </c>
      <c r="U67" s="3">
        <v>0.1009</v>
      </c>
      <c r="V67" s="7">
        <v>96.97</v>
      </c>
      <c r="W67" s="7">
        <f t="shared" si="16"/>
        <v>9.7842730000000007</v>
      </c>
      <c r="X67" s="7"/>
      <c r="Y67" s="7"/>
      <c r="Z67" s="12"/>
      <c r="AA67" s="12"/>
      <c r="AB67" s="12"/>
    </row>
    <row r="68" spans="1:28" x14ac:dyDescent="0.25">
      <c r="A68" s="3"/>
      <c r="B68" s="3"/>
      <c r="C68" s="3"/>
      <c r="D68" s="3"/>
      <c r="E68" s="12"/>
      <c r="F68" s="12"/>
      <c r="G68" s="3"/>
      <c r="H68" s="3"/>
      <c r="I68" s="3"/>
      <c r="J68" s="7"/>
      <c r="K68" s="7"/>
      <c r="L68" s="3"/>
      <c r="M68" s="3"/>
      <c r="N68" s="3"/>
      <c r="O68" s="3"/>
      <c r="P68" s="7"/>
      <c r="Q68" s="7"/>
      <c r="R68" s="3"/>
      <c r="S68" s="3"/>
      <c r="T68" s="3" t="s">
        <v>49</v>
      </c>
      <c r="U68" s="3">
        <v>7.0321999999999996</v>
      </c>
      <c r="V68" s="7">
        <v>96.97</v>
      </c>
      <c r="W68" s="7">
        <f t="shared" si="16"/>
        <v>681.91243399999996</v>
      </c>
      <c r="X68" s="7"/>
      <c r="Y68" s="7"/>
      <c r="Z68" s="12"/>
      <c r="AA68" s="12"/>
      <c r="AB68" s="12"/>
    </row>
    <row r="69" spans="1:28" x14ac:dyDescent="0.25">
      <c r="A69" s="3"/>
      <c r="B69" s="3"/>
      <c r="C69" s="3"/>
      <c r="D69" s="3"/>
      <c r="E69" s="12"/>
      <c r="F69" s="12"/>
      <c r="G69" s="3"/>
      <c r="H69" s="3"/>
      <c r="I69" s="3">
        <f>SUM(I64:I66)</f>
        <v>44.832499999999996</v>
      </c>
      <c r="J69" s="7"/>
      <c r="K69" s="7">
        <f>SUM(K64:K66)</f>
        <v>32162.456200000001</v>
      </c>
      <c r="L69" s="3"/>
      <c r="M69" s="3"/>
      <c r="N69" s="3"/>
      <c r="O69" s="3">
        <f>SUM(O64:O67)</f>
        <v>87.878999999999991</v>
      </c>
      <c r="P69" s="7"/>
      <c r="Q69" s="7">
        <f>SUM(Q64:Q67)</f>
        <v>17224.284</v>
      </c>
      <c r="R69" s="3"/>
      <c r="S69" s="3"/>
      <c r="T69" s="3"/>
      <c r="U69" s="3">
        <f>SUM(U64:U68)</f>
        <v>27.288499999999999</v>
      </c>
      <c r="V69" s="7"/>
      <c r="W69" s="7">
        <f>SUM(W64:W68)</f>
        <v>2646.165845</v>
      </c>
      <c r="X69" s="7"/>
      <c r="Y69" s="7">
        <f>K69+Q69+W69</f>
        <v>52032.906045000003</v>
      </c>
      <c r="Z69" s="12">
        <v>52000</v>
      </c>
      <c r="AA69" s="12">
        <v>47800</v>
      </c>
      <c r="AB69" s="12">
        <f>Z69-AA69</f>
        <v>4200</v>
      </c>
    </row>
    <row r="70" spans="1:28" x14ac:dyDescent="0.25">
      <c r="A70" s="29"/>
      <c r="B70" s="29"/>
      <c r="C70" s="29"/>
      <c r="D70" s="29"/>
      <c r="E70" s="33"/>
      <c r="F70" s="33"/>
      <c r="G70" s="29"/>
      <c r="H70" s="29"/>
      <c r="I70" s="29"/>
      <c r="J70" s="19"/>
      <c r="K70" s="19"/>
      <c r="L70" s="29"/>
      <c r="M70" s="29"/>
      <c r="N70" s="29"/>
      <c r="O70" s="29"/>
      <c r="P70" s="19"/>
      <c r="Q70" s="19"/>
      <c r="R70" s="29"/>
      <c r="S70" s="29"/>
      <c r="T70" s="29"/>
      <c r="U70" s="29"/>
      <c r="V70" s="19"/>
      <c r="W70" s="19"/>
      <c r="X70" s="19"/>
      <c r="Y70" s="19"/>
      <c r="Z70" s="33"/>
      <c r="AA70" s="33"/>
      <c r="AB70" s="33"/>
    </row>
    <row r="71" spans="1:28" x14ac:dyDescent="0.25">
      <c r="A71" s="3" t="s">
        <v>36</v>
      </c>
      <c r="B71" s="3"/>
      <c r="C71" s="3"/>
      <c r="D71" s="3"/>
      <c r="E71" s="12"/>
      <c r="F71" s="12"/>
      <c r="G71" s="3"/>
      <c r="H71" s="3"/>
      <c r="I71" s="3"/>
      <c r="J71" s="7"/>
      <c r="K71" s="7"/>
      <c r="L71" s="3"/>
      <c r="M71" s="3"/>
      <c r="N71" s="3"/>
      <c r="O71" s="3"/>
      <c r="P71" s="7"/>
      <c r="Q71" s="7"/>
      <c r="R71" s="3"/>
      <c r="S71" s="3"/>
      <c r="T71" s="3"/>
      <c r="U71" s="3"/>
      <c r="V71" s="7"/>
      <c r="W71" s="7"/>
      <c r="X71" s="7"/>
      <c r="Y71" s="7"/>
      <c r="Z71" s="12"/>
      <c r="AA71" s="12"/>
      <c r="AB71" s="12"/>
    </row>
    <row r="72" spans="1:28" x14ac:dyDescent="0.25">
      <c r="A72" s="3" t="s">
        <v>19</v>
      </c>
      <c r="B72" s="3"/>
      <c r="C72" s="3"/>
      <c r="D72" s="3"/>
      <c r="E72" s="12"/>
      <c r="F72" s="12"/>
      <c r="G72" s="3"/>
      <c r="H72" s="3"/>
      <c r="I72" s="3"/>
      <c r="J72" s="7"/>
      <c r="K72" s="7"/>
      <c r="L72" s="3"/>
      <c r="M72" s="3"/>
      <c r="N72" s="3"/>
      <c r="O72" s="3"/>
      <c r="P72" s="7"/>
      <c r="Q72" s="7"/>
      <c r="R72" s="3"/>
      <c r="S72" s="3"/>
      <c r="T72" s="3"/>
      <c r="U72" s="3"/>
      <c r="V72" s="7"/>
      <c r="W72" s="7"/>
      <c r="X72" s="7"/>
      <c r="Y72" s="7"/>
      <c r="Z72" s="12"/>
      <c r="AA72" s="12"/>
      <c r="AB72" s="12">
        <f>SUM(AB21:AB69)</f>
        <v>48200</v>
      </c>
    </row>
    <row r="73" spans="1:28" x14ac:dyDescent="0.25">
      <c r="A73" s="3" t="s">
        <v>20</v>
      </c>
      <c r="B73" s="3"/>
      <c r="C73" s="3"/>
      <c r="D73" s="3"/>
      <c r="E73" s="12"/>
      <c r="F73" s="12"/>
      <c r="G73" s="3"/>
      <c r="H73" s="3"/>
      <c r="I73" s="3"/>
      <c r="J73" s="7"/>
      <c r="K73" s="7"/>
      <c r="L73" s="3"/>
      <c r="M73" s="3"/>
      <c r="N73" s="3"/>
      <c r="O73" s="3"/>
      <c r="P73" s="7"/>
      <c r="Q73" s="7"/>
      <c r="R73" s="3"/>
      <c r="S73" s="3"/>
      <c r="T73" s="3"/>
      <c r="U73" s="3"/>
      <c r="V73" s="7"/>
      <c r="W73" s="7"/>
      <c r="X73" s="7"/>
      <c r="Y73" s="7"/>
      <c r="Z73" s="12"/>
      <c r="AA73" s="12"/>
      <c r="AB73" s="12">
        <v>24100</v>
      </c>
    </row>
    <row r="74" spans="1:28" x14ac:dyDescent="0.25">
      <c r="A74" s="3" t="s">
        <v>21</v>
      </c>
      <c r="B74" s="3"/>
      <c r="C74" s="3"/>
      <c r="D74" s="3"/>
      <c r="E74" s="12"/>
      <c r="F74" s="12"/>
      <c r="G74" s="3"/>
      <c r="H74" s="3"/>
      <c r="I74" s="3"/>
      <c r="J74" s="7"/>
      <c r="K74" s="7"/>
      <c r="L74" s="3"/>
      <c r="M74" s="3"/>
      <c r="N74" s="3"/>
      <c r="O74" s="3"/>
      <c r="P74" s="7"/>
      <c r="Q74" s="7"/>
      <c r="R74" s="3"/>
      <c r="S74" s="3"/>
      <c r="T74" s="3"/>
      <c r="U74" s="3"/>
      <c r="V74" s="7"/>
      <c r="W74" s="7"/>
      <c r="X74" s="7"/>
      <c r="Y74" s="7"/>
      <c r="Z74" s="12"/>
      <c r="AA74" s="12"/>
      <c r="AB74" s="12">
        <v>2410</v>
      </c>
    </row>
    <row r="75" spans="1:28" x14ac:dyDescent="0.25">
      <c r="A75" s="3" t="s">
        <v>22</v>
      </c>
      <c r="B75" s="3"/>
      <c r="C75" s="3"/>
      <c r="D75" s="3"/>
      <c r="E75" s="12"/>
      <c r="F75" s="12"/>
      <c r="G75" s="3"/>
      <c r="H75" s="3"/>
      <c r="I75" s="3"/>
      <c r="J75" s="7"/>
      <c r="K75" s="7"/>
      <c r="L75" s="3"/>
      <c r="M75" s="3"/>
      <c r="N75" s="3"/>
      <c r="O75" s="3"/>
      <c r="P75" s="7"/>
      <c r="Q75" s="7"/>
      <c r="R75" s="3"/>
      <c r="S75" s="3"/>
      <c r="T75" s="3"/>
      <c r="U75" s="3"/>
      <c r="V75" s="7"/>
      <c r="W75" s="7"/>
      <c r="X75" s="7"/>
      <c r="Y75" s="7"/>
      <c r="Z75" s="12"/>
      <c r="AA75" s="12"/>
      <c r="AB75" s="12">
        <f>AB74*0.24979</f>
        <v>601.99390000000005</v>
      </c>
    </row>
    <row r="76" spans="1:28" x14ac:dyDescent="0.25">
      <c r="A76" s="3"/>
      <c r="B76" s="3"/>
      <c r="C76" s="3"/>
      <c r="D76" s="3"/>
      <c r="E76" s="12"/>
      <c r="F76" s="12"/>
      <c r="G76" s="3"/>
      <c r="H76" s="3"/>
      <c r="I76" s="3"/>
      <c r="J76" s="7"/>
      <c r="K76" s="7"/>
      <c r="L76" s="3"/>
      <c r="M76" s="3"/>
      <c r="N76" s="3"/>
      <c r="O76" s="3"/>
      <c r="P76" s="7"/>
      <c r="Q76" s="7"/>
      <c r="R76" s="3"/>
      <c r="S76" s="3"/>
      <c r="T76" s="3"/>
      <c r="U76" s="3"/>
      <c r="V76" s="7"/>
      <c r="W76" s="7"/>
      <c r="X76" s="7"/>
      <c r="Y76" s="7"/>
      <c r="Z76" s="12"/>
      <c r="AA76" s="12"/>
      <c r="AB76" s="12"/>
    </row>
    <row r="77" spans="1:28" x14ac:dyDescent="0.25">
      <c r="A77" s="3"/>
      <c r="B77" s="3"/>
      <c r="C77" s="3"/>
      <c r="D77" s="3"/>
      <c r="E77" s="12"/>
      <c r="F77" s="12"/>
      <c r="G77" s="3"/>
      <c r="H77" s="3"/>
      <c r="I77" s="3"/>
      <c r="J77" s="7"/>
      <c r="K77" s="7"/>
      <c r="L77" s="3"/>
      <c r="M77" s="3"/>
      <c r="N77" s="3"/>
      <c r="O77" s="3"/>
      <c r="P77" s="7"/>
      <c r="Q77" s="7"/>
      <c r="R77" s="3"/>
      <c r="S77" s="3"/>
      <c r="T77" s="3"/>
      <c r="U77" s="3"/>
      <c r="V77" s="7"/>
      <c r="W77" s="7"/>
      <c r="X77" s="7"/>
      <c r="Y77" s="7"/>
      <c r="Z77" s="12"/>
      <c r="AA77" s="12"/>
      <c r="AB77" s="12"/>
    </row>
    <row r="78" spans="1:28" x14ac:dyDescent="0.25">
      <c r="A78" s="3"/>
      <c r="B78" s="3"/>
      <c r="C78" s="3"/>
      <c r="D78" s="3"/>
      <c r="E78" s="12"/>
      <c r="F78" s="12"/>
      <c r="G78" s="3"/>
      <c r="H78" s="3"/>
      <c r="I78" s="3"/>
      <c r="J78" s="7"/>
      <c r="K78" s="7"/>
      <c r="L78" s="3"/>
      <c r="M78" s="3"/>
      <c r="N78" s="3"/>
      <c r="O78" s="3"/>
      <c r="P78" s="7"/>
      <c r="Q78" s="7"/>
      <c r="R78" s="3"/>
      <c r="S78" s="3"/>
      <c r="T78" s="3"/>
      <c r="U78" s="3"/>
      <c r="V78" s="7"/>
      <c r="W78" s="7"/>
      <c r="X78" s="7"/>
      <c r="Y78" s="7"/>
      <c r="Z78" s="12"/>
      <c r="AA78" s="12"/>
      <c r="AB78" s="12"/>
    </row>
    <row r="79" spans="1:28" x14ac:dyDescent="0.25">
      <c r="A79" s="3"/>
      <c r="B79" s="3"/>
      <c r="C79" s="3"/>
      <c r="D79" s="3"/>
      <c r="E79" s="12"/>
      <c r="F79" s="12"/>
      <c r="G79" s="3"/>
      <c r="H79" s="3"/>
      <c r="I79" s="3"/>
      <c r="J79" s="7"/>
      <c r="K79" s="7"/>
      <c r="L79" s="3"/>
      <c r="M79" s="3"/>
      <c r="N79" s="3"/>
      <c r="O79" s="3"/>
      <c r="P79" s="7"/>
      <c r="Q79" s="7"/>
      <c r="R79" s="3"/>
      <c r="S79" s="3"/>
      <c r="T79" s="3"/>
      <c r="U79" s="3"/>
      <c r="V79" s="7"/>
      <c r="W79" s="7"/>
      <c r="X79" s="7"/>
      <c r="Y79" s="7"/>
      <c r="Z79" s="12"/>
      <c r="AA79" s="12"/>
      <c r="AB79" s="12"/>
    </row>
    <row r="80" spans="1:28" x14ac:dyDescent="0.25">
      <c r="A80" s="3"/>
      <c r="B80" s="3"/>
      <c r="C80" s="3"/>
      <c r="D80" s="3"/>
      <c r="E80" s="12"/>
      <c r="F80" s="12"/>
      <c r="G80" s="3"/>
      <c r="H80" s="3"/>
      <c r="I80" s="3"/>
      <c r="J80" s="7"/>
      <c r="K80" s="7"/>
      <c r="L80" s="3"/>
      <c r="M80" s="3"/>
      <c r="N80" s="3"/>
      <c r="O80" s="3"/>
      <c r="P80" s="7"/>
      <c r="Q80" s="7"/>
      <c r="R80" s="3"/>
      <c r="S80" s="3"/>
      <c r="T80" s="3"/>
      <c r="U80" s="3"/>
      <c r="V80" s="7"/>
      <c r="W80" s="7"/>
      <c r="X80" s="7"/>
      <c r="Y80" s="7"/>
      <c r="Z80" s="12"/>
      <c r="AA80" s="12"/>
      <c r="AB80" s="12"/>
    </row>
    <row r="81" spans="1:28" x14ac:dyDescent="0.25">
      <c r="A81" s="3"/>
      <c r="B81" s="3"/>
      <c r="C81" s="3"/>
      <c r="D81" s="3"/>
      <c r="E81" s="12"/>
      <c r="F81" s="12"/>
      <c r="G81" s="3"/>
      <c r="H81" s="3"/>
      <c r="I81" s="3"/>
      <c r="J81" s="7"/>
      <c r="K81" s="7"/>
      <c r="L81" s="3"/>
      <c r="M81" s="3"/>
      <c r="N81" s="3"/>
      <c r="O81" s="3"/>
      <c r="P81" s="7"/>
      <c r="Q81" s="7"/>
      <c r="R81" s="3"/>
      <c r="S81" s="3"/>
      <c r="T81" s="3"/>
      <c r="U81" s="3"/>
      <c r="V81" s="7"/>
      <c r="W81" s="7"/>
      <c r="X81" s="7"/>
      <c r="Y81" s="7"/>
      <c r="Z81" s="12"/>
      <c r="AA81" s="12"/>
      <c r="AB81" s="12"/>
    </row>
    <row r="82" spans="1:28" x14ac:dyDescent="0.25">
      <c r="A82" s="3"/>
      <c r="B82" s="3"/>
      <c r="C82" s="3"/>
      <c r="D82" s="3"/>
      <c r="E82" s="12"/>
      <c r="F82" s="12"/>
      <c r="G82" s="3"/>
      <c r="H82" s="3"/>
      <c r="I82" s="3"/>
      <c r="J82" s="7"/>
      <c r="K82" s="7"/>
      <c r="L82" s="3"/>
      <c r="M82" s="3"/>
      <c r="N82" s="3"/>
      <c r="O82" s="3"/>
      <c r="P82" s="7"/>
      <c r="Q82" s="7"/>
      <c r="R82" s="3"/>
      <c r="S82" s="3"/>
      <c r="T82" s="3"/>
      <c r="U82" s="3"/>
      <c r="V82" s="7"/>
      <c r="W82" s="7"/>
      <c r="X82" s="7"/>
      <c r="Y82" s="7"/>
      <c r="Z82" s="12"/>
      <c r="AA82" s="12"/>
      <c r="AB82" s="12"/>
    </row>
    <row r="83" spans="1:28" x14ac:dyDescent="0.25">
      <c r="A83" s="3"/>
      <c r="B83" s="3"/>
      <c r="C83" s="3"/>
      <c r="D83" s="3"/>
      <c r="E83" s="12"/>
      <c r="F83" s="12"/>
      <c r="G83" s="3"/>
      <c r="H83" s="3"/>
      <c r="I83" s="3"/>
      <c r="J83" s="7"/>
      <c r="K83" s="7"/>
      <c r="L83" s="3"/>
      <c r="M83" s="3"/>
      <c r="N83" s="3"/>
      <c r="O83" s="3"/>
      <c r="P83" s="7"/>
      <c r="Q83" s="7"/>
      <c r="R83" s="3"/>
      <c r="S83" s="3"/>
      <c r="T83" s="3"/>
      <c r="U83" s="3"/>
      <c r="V83" s="7"/>
      <c r="W83" s="7"/>
      <c r="X83" s="7"/>
      <c r="Y83" s="7"/>
      <c r="Z83" s="12"/>
      <c r="AA83" s="12"/>
      <c r="AB83" s="12"/>
    </row>
    <row r="84" spans="1:28" x14ac:dyDescent="0.25">
      <c r="A84" s="3"/>
      <c r="B84" s="3"/>
      <c r="C84" s="3"/>
      <c r="D84" s="3"/>
      <c r="E84" s="12"/>
      <c r="F84" s="12"/>
      <c r="G84" s="3"/>
      <c r="H84" s="3"/>
      <c r="I84" s="3"/>
      <c r="J84" s="7"/>
      <c r="K84" s="7"/>
      <c r="L84" s="3"/>
      <c r="M84" s="3"/>
      <c r="N84" s="3"/>
      <c r="O84" s="3"/>
      <c r="P84" s="7"/>
      <c r="Q84" s="7"/>
      <c r="R84" s="3"/>
      <c r="S84" s="3"/>
      <c r="T84" s="3"/>
      <c r="U84" s="3"/>
      <c r="V84" s="7"/>
      <c r="W84" s="7"/>
      <c r="X84" s="7"/>
      <c r="Y84" s="7"/>
      <c r="Z84" s="12"/>
      <c r="AA84" s="12"/>
      <c r="AB84" s="12"/>
    </row>
    <row r="85" spans="1:28" x14ac:dyDescent="0.25">
      <c r="A85" s="3"/>
      <c r="B85" s="3"/>
      <c r="C85" s="3"/>
      <c r="D85" s="3"/>
      <c r="E85" s="12"/>
      <c r="F85" s="12"/>
      <c r="G85" s="3"/>
      <c r="H85" s="3"/>
      <c r="I85" s="3"/>
      <c r="J85" s="7"/>
      <c r="K85" s="7"/>
      <c r="L85" s="3"/>
      <c r="M85" s="3"/>
      <c r="N85" s="3"/>
      <c r="O85" s="3"/>
      <c r="P85" s="7"/>
      <c r="Q85" s="7"/>
      <c r="R85" s="3"/>
      <c r="S85" s="3"/>
      <c r="T85" s="3"/>
      <c r="U85" s="3"/>
      <c r="V85" s="7"/>
      <c r="W85" s="7"/>
      <c r="X85" s="7"/>
      <c r="Y85" s="7"/>
      <c r="Z85" s="12"/>
      <c r="AA85" s="12"/>
      <c r="AB85" s="12"/>
    </row>
    <row r="86" spans="1:28" x14ac:dyDescent="0.25">
      <c r="A86" s="3"/>
      <c r="B86" s="3"/>
      <c r="C86" s="3"/>
      <c r="D86" s="3"/>
      <c r="E86" s="12"/>
      <c r="F86" s="12"/>
      <c r="G86" s="3"/>
      <c r="H86" s="3"/>
      <c r="I86" s="3"/>
      <c r="J86" s="7"/>
      <c r="K86" s="7"/>
      <c r="L86" s="3"/>
      <c r="M86" s="3"/>
      <c r="N86" s="3"/>
      <c r="O86" s="3"/>
      <c r="P86" s="7"/>
      <c r="Q86" s="7"/>
      <c r="R86" s="3"/>
      <c r="S86" s="3"/>
      <c r="T86" s="3"/>
      <c r="U86" s="3"/>
      <c r="V86" s="7"/>
      <c r="W86" s="7"/>
      <c r="X86" s="7"/>
      <c r="Y86" s="7"/>
      <c r="Z86" s="12"/>
      <c r="AA86" s="12"/>
      <c r="AB86" s="12"/>
    </row>
    <row r="87" spans="1:28" x14ac:dyDescent="0.25">
      <c r="A87" s="3"/>
      <c r="B87" s="3"/>
      <c r="C87" s="3"/>
      <c r="D87" s="3"/>
      <c r="E87" s="12"/>
      <c r="F87" s="12"/>
      <c r="G87" s="3"/>
      <c r="H87" s="3"/>
      <c r="I87" s="3"/>
      <c r="J87" s="7"/>
      <c r="K87" s="7"/>
      <c r="L87" s="3"/>
      <c r="M87" s="3"/>
      <c r="N87" s="3"/>
      <c r="O87" s="3"/>
      <c r="P87" s="7"/>
      <c r="Q87" s="7"/>
      <c r="R87" s="3"/>
      <c r="S87" s="3"/>
      <c r="T87" s="3"/>
      <c r="U87" s="3"/>
      <c r="V87" s="7"/>
      <c r="W87" s="7"/>
      <c r="X87" s="7"/>
      <c r="Y87" s="7"/>
      <c r="Z87" s="12"/>
      <c r="AA87" s="12"/>
      <c r="AB87" s="12"/>
    </row>
    <row r="88" spans="1:28" x14ac:dyDescent="0.25">
      <c r="A88" s="3"/>
      <c r="B88" s="3"/>
      <c r="C88" s="3"/>
      <c r="D88" s="3"/>
      <c r="E88" s="12"/>
      <c r="F88" s="12"/>
      <c r="G88" s="3"/>
      <c r="H88" s="3"/>
      <c r="I88" s="3"/>
      <c r="J88" s="7"/>
      <c r="K88" s="7"/>
      <c r="L88" s="3"/>
      <c r="M88" s="3"/>
      <c r="N88" s="3"/>
      <c r="O88" s="3"/>
      <c r="P88" s="7"/>
      <c r="Q88" s="7"/>
      <c r="R88" s="3"/>
      <c r="S88" s="3"/>
      <c r="T88" s="3"/>
      <c r="U88" s="3"/>
      <c r="V88" s="7"/>
      <c r="W88" s="7"/>
      <c r="X88" s="7"/>
      <c r="Y88" s="7"/>
      <c r="Z88" s="12"/>
      <c r="AA88" s="12"/>
      <c r="AB88" s="12"/>
    </row>
    <row r="89" spans="1:28" x14ac:dyDescent="0.25">
      <c r="A89" s="3"/>
      <c r="B89" s="3"/>
      <c r="C89" s="3"/>
      <c r="D89" s="3"/>
      <c r="E89" s="12"/>
      <c r="F89" s="12"/>
      <c r="G89" s="3"/>
      <c r="H89" s="3"/>
      <c r="I89" s="3"/>
      <c r="J89" s="7"/>
      <c r="K89" s="7"/>
      <c r="L89" s="3"/>
      <c r="M89" s="3"/>
      <c r="N89" s="3"/>
      <c r="O89" s="3"/>
      <c r="P89" s="7"/>
      <c r="Q89" s="7"/>
      <c r="R89" s="3"/>
      <c r="S89" s="3"/>
      <c r="T89" s="3"/>
      <c r="U89" s="3"/>
      <c r="V89" s="7"/>
      <c r="W89" s="7"/>
      <c r="X89" s="7"/>
      <c r="Y89" s="7"/>
      <c r="Z89" s="12"/>
      <c r="AA89" s="12"/>
      <c r="AB89" s="12"/>
    </row>
    <row r="90" spans="1:28" x14ac:dyDescent="0.25">
      <c r="A90" s="3"/>
      <c r="B90" s="3"/>
      <c r="C90" s="3"/>
      <c r="D90" s="3"/>
      <c r="E90" s="12"/>
      <c r="F90" s="12"/>
      <c r="G90" s="3"/>
      <c r="H90" s="3"/>
      <c r="I90" s="3"/>
      <c r="J90" s="7"/>
      <c r="K90" s="7"/>
      <c r="L90" s="3"/>
      <c r="M90" s="3"/>
      <c r="N90" s="3"/>
      <c r="O90" s="3"/>
      <c r="P90" s="7"/>
      <c r="Q90" s="7"/>
      <c r="R90" s="3"/>
      <c r="S90" s="3"/>
      <c r="T90" s="3"/>
      <c r="U90" s="3"/>
      <c r="V90" s="7"/>
      <c r="W90" s="7"/>
      <c r="X90" s="7"/>
      <c r="Y90" s="7"/>
      <c r="Z90" s="12"/>
      <c r="AA90" s="12"/>
      <c r="AB90" s="12"/>
    </row>
    <row r="91" spans="1:28" x14ac:dyDescent="0.25">
      <c r="A91" s="3"/>
      <c r="B91" s="3"/>
      <c r="C91" s="3"/>
      <c r="D91" s="3"/>
      <c r="E91" s="12"/>
      <c r="F91" s="12"/>
      <c r="G91" s="3"/>
      <c r="H91" s="3"/>
      <c r="I91" s="3"/>
      <c r="J91" s="7"/>
      <c r="K91" s="7"/>
      <c r="L91" s="3"/>
      <c r="M91" s="3"/>
      <c r="N91" s="3"/>
      <c r="O91" s="3"/>
      <c r="P91" s="7"/>
      <c r="Q91" s="7"/>
      <c r="R91" s="3"/>
      <c r="S91" s="3"/>
      <c r="T91" s="3"/>
      <c r="U91" s="3"/>
      <c r="V91" s="7"/>
      <c r="W91" s="7"/>
      <c r="X91" s="7"/>
      <c r="Y91" s="7"/>
      <c r="Z91" s="12"/>
      <c r="AA91" s="12"/>
      <c r="AB91" s="12"/>
    </row>
    <row r="92" spans="1:28" x14ac:dyDescent="0.25">
      <c r="A92" s="3"/>
      <c r="B92" s="3"/>
      <c r="C92" s="3"/>
      <c r="D92" s="3"/>
      <c r="E92" s="12"/>
      <c r="F92" s="12"/>
      <c r="G92" s="3"/>
      <c r="H92" s="3"/>
      <c r="I92" s="3"/>
      <c r="J92" s="7"/>
      <c r="K92" s="7"/>
      <c r="L92" s="3"/>
      <c r="M92" s="3"/>
      <c r="N92" s="3"/>
      <c r="O92" s="3"/>
      <c r="P92" s="7"/>
      <c r="Q92" s="7"/>
      <c r="R92" s="3"/>
      <c r="S92" s="3"/>
      <c r="T92" s="3"/>
      <c r="U92" s="3"/>
      <c r="V92" s="7"/>
      <c r="W92" s="7"/>
      <c r="X92" s="7"/>
      <c r="Y92" s="7"/>
      <c r="Z92" s="12"/>
      <c r="AA92" s="12"/>
      <c r="AB92" s="12"/>
    </row>
    <row r="93" spans="1:28" x14ac:dyDescent="0.25">
      <c r="A93" s="3"/>
      <c r="B93" s="3"/>
      <c r="C93" s="3"/>
      <c r="D93" s="3"/>
      <c r="E93" s="12"/>
      <c r="F93" s="12"/>
      <c r="G93" s="3"/>
      <c r="H93" s="3"/>
      <c r="I93" s="3"/>
      <c r="J93" s="7"/>
      <c r="K93" s="7"/>
      <c r="L93" s="3"/>
      <c r="M93" s="3"/>
      <c r="N93" s="3"/>
      <c r="O93" s="3"/>
      <c r="P93" s="7"/>
      <c r="Q93" s="7"/>
      <c r="R93" s="3"/>
      <c r="S93" s="3"/>
      <c r="T93" s="3"/>
      <c r="U93" s="3"/>
      <c r="V93" s="7"/>
      <c r="W93" s="7"/>
      <c r="X93" s="7"/>
      <c r="Y93" s="7"/>
      <c r="Z93" s="12"/>
      <c r="AA93" s="12"/>
      <c r="AB93" s="12"/>
    </row>
    <row r="94" spans="1:28" x14ac:dyDescent="0.25">
      <c r="A94" s="3"/>
      <c r="B94" s="3"/>
      <c r="C94" s="3"/>
      <c r="D94" s="3"/>
      <c r="E94" s="12"/>
      <c r="F94" s="12"/>
      <c r="G94" s="3"/>
      <c r="H94" s="3"/>
      <c r="I94" s="3"/>
      <c r="J94" s="7"/>
      <c r="K94" s="7"/>
      <c r="L94" s="3"/>
      <c r="M94" s="3"/>
      <c r="N94" s="3"/>
      <c r="O94" s="3"/>
      <c r="P94" s="7"/>
      <c r="Q94" s="7"/>
      <c r="R94" s="3"/>
      <c r="S94" s="3"/>
      <c r="T94" s="3"/>
      <c r="U94" s="3"/>
      <c r="V94" s="7"/>
      <c r="W94" s="7"/>
      <c r="X94" s="7"/>
      <c r="Y94" s="7"/>
      <c r="Z94" s="12"/>
      <c r="AA94" s="12"/>
      <c r="AB94" s="12"/>
    </row>
    <row r="95" spans="1:28" x14ac:dyDescent="0.25">
      <c r="A95" s="3"/>
      <c r="B95" s="3"/>
      <c r="C95" s="3"/>
      <c r="D95" s="3"/>
      <c r="E95" s="12"/>
      <c r="F95" s="12"/>
      <c r="G95" s="3"/>
      <c r="H95" s="3"/>
      <c r="I95" s="3"/>
      <c r="J95" s="7"/>
      <c r="K95" s="7"/>
      <c r="L95" s="3"/>
      <c r="M95" s="3"/>
      <c r="N95" s="3"/>
      <c r="O95" s="3"/>
      <c r="P95" s="7"/>
      <c r="Q95" s="7"/>
      <c r="R95" s="3"/>
      <c r="S95" s="3"/>
      <c r="T95" s="3"/>
      <c r="U95" s="3"/>
      <c r="V95" s="7"/>
      <c r="W95" s="7"/>
      <c r="X95" s="7"/>
      <c r="Y95" s="7"/>
      <c r="Z95" s="12"/>
      <c r="AA95" s="12"/>
      <c r="AB95" s="12"/>
    </row>
    <row r="96" spans="1:28" x14ac:dyDescent="0.25">
      <c r="A96" s="3"/>
      <c r="B96" s="3"/>
      <c r="C96" s="3"/>
      <c r="D96" s="3"/>
      <c r="E96" s="12"/>
      <c r="F96" s="12"/>
      <c r="G96" s="3"/>
      <c r="H96" s="3"/>
      <c r="I96" s="3"/>
      <c r="J96" s="7"/>
      <c r="K96" s="7"/>
      <c r="L96" s="3"/>
      <c r="M96" s="3"/>
      <c r="N96" s="3"/>
      <c r="O96" s="3"/>
      <c r="P96" s="7"/>
      <c r="Q96" s="7"/>
      <c r="R96" s="3"/>
      <c r="S96" s="3"/>
      <c r="T96" s="3"/>
      <c r="U96" s="3"/>
      <c r="V96" s="7"/>
      <c r="W96" s="7"/>
      <c r="X96" s="7"/>
      <c r="Y96" s="7"/>
      <c r="Z96" s="12"/>
      <c r="AA96" s="12"/>
      <c r="AB96" s="12"/>
    </row>
    <row r="97" spans="1:28" x14ac:dyDescent="0.25">
      <c r="A97" s="3"/>
      <c r="B97" s="3"/>
      <c r="C97" s="3"/>
      <c r="D97" s="3"/>
      <c r="E97" s="12"/>
      <c r="F97" s="12"/>
      <c r="G97" s="3"/>
      <c r="H97" s="3"/>
      <c r="I97" s="3"/>
      <c r="J97" s="7"/>
      <c r="K97" s="7"/>
      <c r="L97" s="3"/>
      <c r="M97" s="3"/>
      <c r="N97" s="3"/>
      <c r="O97" s="3"/>
      <c r="P97" s="7"/>
      <c r="Q97" s="7"/>
      <c r="R97" s="3"/>
      <c r="S97" s="3"/>
      <c r="T97" s="3"/>
      <c r="U97" s="3"/>
      <c r="V97" s="7"/>
      <c r="W97" s="7"/>
      <c r="X97" s="7"/>
      <c r="Y97" s="7"/>
      <c r="Z97" s="12"/>
      <c r="AA97" s="12"/>
      <c r="AB97" s="12"/>
    </row>
    <row r="98" spans="1:28" x14ac:dyDescent="0.25">
      <c r="A98" s="3"/>
      <c r="B98" s="3"/>
      <c r="C98" s="3"/>
      <c r="D98" s="3"/>
      <c r="E98" s="12"/>
      <c r="F98" s="12"/>
      <c r="G98" s="3"/>
      <c r="H98" s="3"/>
      <c r="I98" s="3"/>
      <c r="J98" s="7"/>
      <c r="K98" s="7"/>
      <c r="L98" s="3"/>
      <c r="M98" s="3"/>
      <c r="N98" s="3"/>
      <c r="O98" s="3"/>
      <c r="P98" s="7"/>
      <c r="Q98" s="7"/>
      <c r="R98" s="3"/>
      <c r="S98" s="3"/>
      <c r="T98" s="3"/>
      <c r="U98" s="3"/>
      <c r="V98" s="7"/>
      <c r="W98" s="7"/>
      <c r="X98" s="7"/>
      <c r="Y98" s="7"/>
      <c r="Z98" s="12"/>
      <c r="AA98" s="12"/>
      <c r="AB98" s="12"/>
    </row>
    <row r="99" spans="1:28" x14ac:dyDescent="0.25">
      <c r="A99" s="3"/>
      <c r="B99" s="3"/>
      <c r="C99" s="3"/>
      <c r="D99" s="3"/>
      <c r="E99" s="12"/>
      <c r="F99" s="12"/>
      <c r="G99" s="3"/>
      <c r="H99" s="3"/>
      <c r="I99" s="3"/>
      <c r="J99" s="7"/>
      <c r="K99" s="7"/>
      <c r="L99" s="3"/>
      <c r="M99" s="3"/>
      <c r="N99" s="3"/>
      <c r="O99" s="3"/>
      <c r="P99" s="7"/>
      <c r="Q99" s="7"/>
      <c r="R99" s="3"/>
      <c r="S99" s="3"/>
      <c r="T99" s="3"/>
      <c r="U99" s="3"/>
      <c r="V99" s="7"/>
      <c r="W99" s="7"/>
      <c r="X99" s="7"/>
      <c r="Y99" s="7"/>
      <c r="Z99" s="12"/>
      <c r="AA99" s="12"/>
      <c r="AB99" s="12"/>
    </row>
    <row r="100" spans="1:28" x14ac:dyDescent="0.25">
      <c r="A100" s="3"/>
      <c r="B100" s="3"/>
      <c r="C100" s="3"/>
      <c r="D100" s="3"/>
      <c r="E100" s="12"/>
      <c r="F100" s="12"/>
      <c r="G100" s="3"/>
      <c r="H100" s="3"/>
      <c r="I100" s="3"/>
      <c r="J100" s="7"/>
      <c r="K100" s="7"/>
      <c r="L100" s="3"/>
      <c r="M100" s="3"/>
      <c r="N100" s="3"/>
      <c r="O100" s="3"/>
      <c r="P100" s="7"/>
      <c r="Q100" s="7"/>
      <c r="R100" s="3"/>
      <c r="S100" s="3"/>
      <c r="T100" s="3"/>
      <c r="U100" s="3"/>
      <c r="V100" s="7"/>
      <c r="W100" s="7"/>
      <c r="X100" s="7"/>
      <c r="Y100" s="7"/>
      <c r="Z100" s="12"/>
      <c r="AA100" s="12"/>
      <c r="AB100" s="12"/>
    </row>
    <row r="101" spans="1:28" x14ac:dyDescent="0.25">
      <c r="A101" s="3"/>
      <c r="B101" s="3"/>
      <c r="C101" s="3"/>
      <c r="D101" s="3"/>
      <c r="E101" s="12"/>
      <c r="F101" s="12"/>
      <c r="G101" s="3"/>
      <c r="H101" s="3"/>
      <c r="I101" s="3"/>
      <c r="J101" s="7"/>
      <c r="K101" s="7"/>
      <c r="L101" s="3"/>
      <c r="M101" s="3"/>
      <c r="N101" s="3"/>
      <c r="O101" s="3"/>
      <c r="P101" s="7"/>
      <c r="Q101" s="7"/>
      <c r="R101" s="3"/>
      <c r="S101" s="3"/>
      <c r="T101" s="3"/>
      <c r="U101" s="3"/>
      <c r="V101" s="7"/>
      <c r="W101" s="7"/>
      <c r="X101" s="7"/>
      <c r="Y101" s="7"/>
      <c r="Z101" s="12"/>
      <c r="AA101" s="12"/>
      <c r="AB101" s="12"/>
    </row>
    <row r="102" spans="1:28" x14ac:dyDescent="0.25">
      <c r="A102" s="3"/>
      <c r="B102" s="3"/>
      <c r="C102" s="3"/>
      <c r="D102" s="3"/>
      <c r="E102" s="12"/>
      <c r="F102" s="12"/>
      <c r="G102" s="3"/>
      <c r="H102" s="3"/>
      <c r="I102" s="3"/>
      <c r="J102" s="7"/>
      <c r="K102" s="7"/>
      <c r="L102" s="3"/>
      <c r="M102" s="3"/>
      <c r="N102" s="3"/>
      <c r="O102" s="3"/>
      <c r="P102" s="7"/>
      <c r="Q102" s="7"/>
      <c r="R102" s="3"/>
      <c r="S102" s="3"/>
      <c r="T102" s="3"/>
      <c r="U102" s="3"/>
      <c r="V102" s="7"/>
      <c r="W102" s="7"/>
      <c r="X102" s="7"/>
      <c r="Y102" s="7"/>
      <c r="Z102" s="12"/>
      <c r="AA102" s="12"/>
      <c r="AB102" s="12"/>
    </row>
    <row r="103" spans="1:28" x14ac:dyDescent="0.25">
      <c r="A103" s="3"/>
      <c r="B103" s="3"/>
      <c r="C103" s="3"/>
      <c r="D103" s="3"/>
      <c r="E103" s="12"/>
      <c r="F103" s="12"/>
      <c r="G103" s="3"/>
      <c r="H103" s="3"/>
      <c r="I103" s="3"/>
      <c r="J103" s="7"/>
      <c r="K103" s="7"/>
      <c r="L103" s="3"/>
      <c r="M103" s="3"/>
      <c r="N103" s="3"/>
      <c r="O103" s="3"/>
      <c r="P103" s="7"/>
      <c r="Q103" s="7"/>
      <c r="R103" s="3"/>
      <c r="S103" s="3"/>
      <c r="T103" s="3"/>
      <c r="U103" s="3"/>
      <c r="V103" s="7"/>
      <c r="W103" s="7"/>
      <c r="X103" s="7"/>
      <c r="Y103" s="7"/>
      <c r="Z103" s="12"/>
      <c r="AA103" s="12"/>
      <c r="AB103" s="12"/>
    </row>
    <row r="104" spans="1:28" x14ac:dyDescent="0.25">
      <c r="A104" s="3"/>
      <c r="B104" s="3"/>
      <c r="C104" s="3"/>
      <c r="D104" s="3"/>
      <c r="E104" s="12"/>
      <c r="F104" s="12"/>
      <c r="G104" s="3"/>
      <c r="H104" s="3"/>
      <c r="I104" s="3"/>
      <c r="J104" s="7"/>
      <c r="K104" s="7"/>
      <c r="L104" s="3"/>
      <c r="M104" s="3"/>
      <c r="N104" s="3"/>
      <c r="O104" s="3"/>
      <c r="P104" s="7"/>
      <c r="Q104" s="7"/>
      <c r="R104" s="3"/>
      <c r="S104" s="3"/>
      <c r="T104" s="3"/>
      <c r="U104" s="3"/>
      <c r="V104" s="7"/>
      <c r="W104" s="7"/>
      <c r="X104" s="7"/>
      <c r="Y104" s="7"/>
      <c r="Z104" s="12"/>
      <c r="AA104" s="12"/>
      <c r="AB104" s="12"/>
    </row>
    <row r="105" spans="1:28" x14ac:dyDescent="0.25">
      <c r="A105" s="3"/>
      <c r="B105" s="3"/>
      <c r="C105" s="3"/>
      <c r="D105" s="3"/>
      <c r="E105" s="12"/>
      <c r="F105" s="12"/>
      <c r="G105" s="3"/>
      <c r="H105" s="3"/>
      <c r="I105" s="3"/>
      <c r="J105" s="7"/>
      <c r="K105" s="7"/>
      <c r="L105" s="3"/>
      <c r="M105" s="3"/>
      <c r="N105" s="3"/>
      <c r="O105" s="3"/>
      <c r="P105" s="7"/>
      <c r="Q105" s="7"/>
      <c r="R105" s="3"/>
      <c r="S105" s="3"/>
      <c r="T105" s="3"/>
      <c r="U105" s="3"/>
      <c r="V105" s="7"/>
      <c r="W105" s="7"/>
      <c r="X105" s="7"/>
      <c r="Y105" s="7"/>
      <c r="Z105" s="12"/>
      <c r="AA105" s="12"/>
      <c r="AB105" s="12"/>
    </row>
    <row r="106" spans="1:28" x14ac:dyDescent="0.25">
      <c r="A106" s="3"/>
      <c r="B106" s="3"/>
      <c r="C106" s="3"/>
      <c r="D106" s="3"/>
      <c r="E106" s="12"/>
      <c r="F106" s="12"/>
      <c r="G106" s="3"/>
      <c r="H106" s="3"/>
      <c r="I106" s="3"/>
      <c r="J106" s="7"/>
      <c r="K106" s="7"/>
      <c r="L106" s="3"/>
      <c r="M106" s="3"/>
      <c r="N106" s="3"/>
      <c r="O106" s="3"/>
      <c r="P106" s="7"/>
      <c r="Q106" s="7"/>
      <c r="R106" s="3"/>
      <c r="S106" s="3"/>
      <c r="T106" s="3"/>
      <c r="U106" s="3"/>
      <c r="V106" s="7"/>
      <c r="W106" s="7"/>
      <c r="X106" s="7"/>
      <c r="Y106" s="7"/>
      <c r="Z106" s="12"/>
      <c r="AA106" s="12"/>
      <c r="AB106" s="12"/>
    </row>
    <row r="107" spans="1:28" x14ac:dyDescent="0.25">
      <c r="A107" s="3"/>
      <c r="B107" s="3"/>
      <c r="C107" s="3"/>
      <c r="D107" s="3"/>
      <c r="E107" s="12"/>
      <c r="F107" s="12"/>
      <c r="G107" s="3"/>
      <c r="H107" s="3"/>
      <c r="I107" s="3"/>
      <c r="J107" s="7"/>
      <c r="K107" s="7"/>
      <c r="L107" s="3"/>
      <c r="M107" s="3"/>
      <c r="N107" s="3"/>
      <c r="O107" s="3"/>
      <c r="P107" s="7"/>
      <c r="Q107" s="7"/>
      <c r="R107" s="3"/>
      <c r="S107" s="3"/>
      <c r="T107" s="3"/>
      <c r="U107" s="3"/>
      <c r="V107" s="7"/>
      <c r="W107" s="7"/>
      <c r="X107" s="7"/>
      <c r="Y107" s="7"/>
      <c r="Z107" s="12"/>
      <c r="AA107" s="12"/>
      <c r="AB107" s="12"/>
    </row>
    <row r="108" spans="1:28" x14ac:dyDescent="0.25">
      <c r="A108" s="3"/>
      <c r="B108" s="3"/>
      <c r="C108" s="3"/>
      <c r="D108" s="3"/>
      <c r="E108" s="12"/>
      <c r="F108" s="12"/>
      <c r="G108" s="3"/>
      <c r="H108" s="3"/>
      <c r="I108" s="3"/>
      <c r="J108" s="7"/>
      <c r="K108" s="7"/>
      <c r="L108" s="3"/>
      <c r="M108" s="3"/>
      <c r="N108" s="3"/>
      <c r="O108" s="3"/>
      <c r="P108" s="7"/>
      <c r="Q108" s="7"/>
      <c r="R108" s="3"/>
      <c r="S108" s="3"/>
      <c r="T108" s="3"/>
      <c r="U108" s="3"/>
      <c r="V108" s="7"/>
      <c r="W108" s="7"/>
      <c r="X108" s="7"/>
      <c r="Y108" s="7"/>
      <c r="Z108" s="12"/>
      <c r="AA108" s="12"/>
      <c r="AB108" s="12"/>
    </row>
    <row r="109" spans="1:28" x14ac:dyDescent="0.25">
      <c r="A109" s="3"/>
      <c r="B109" s="3"/>
      <c r="C109" s="3"/>
      <c r="D109" s="3"/>
      <c r="E109" s="12"/>
      <c r="F109" s="12"/>
      <c r="G109" s="3"/>
      <c r="H109" s="3"/>
      <c r="I109" s="3"/>
      <c r="J109" s="7"/>
      <c r="K109" s="7"/>
      <c r="L109" s="3"/>
      <c r="M109" s="3"/>
      <c r="N109" s="3"/>
      <c r="O109" s="3"/>
      <c r="P109" s="7"/>
      <c r="Q109" s="7"/>
      <c r="R109" s="3"/>
      <c r="S109" s="3"/>
      <c r="T109" s="3"/>
      <c r="U109" s="3"/>
      <c r="V109" s="7"/>
      <c r="W109" s="7"/>
      <c r="X109" s="7"/>
      <c r="Y109" s="7"/>
      <c r="Z109" s="12"/>
      <c r="AA109" s="12"/>
      <c r="AB109" s="12"/>
    </row>
    <row r="110" spans="1:28" x14ac:dyDescent="0.25">
      <c r="A110" s="3"/>
      <c r="B110" s="3"/>
      <c r="C110" s="3"/>
      <c r="D110" s="3"/>
      <c r="E110" s="12"/>
      <c r="F110" s="12"/>
      <c r="G110" s="3"/>
      <c r="H110" s="3"/>
      <c r="I110" s="3"/>
      <c r="J110" s="7"/>
      <c r="K110" s="7"/>
      <c r="L110" s="3"/>
      <c r="M110" s="3"/>
      <c r="N110" s="3"/>
      <c r="O110" s="3"/>
      <c r="P110" s="7"/>
      <c r="Q110" s="7"/>
      <c r="R110" s="3"/>
      <c r="S110" s="3"/>
      <c r="T110" s="3"/>
      <c r="U110" s="3"/>
      <c r="V110" s="7"/>
      <c r="W110" s="7"/>
      <c r="X110" s="7"/>
      <c r="Y110" s="7"/>
      <c r="Z110" s="12"/>
      <c r="AA110" s="12"/>
      <c r="AB110" s="12"/>
    </row>
    <row r="111" spans="1:28" x14ac:dyDescent="0.25">
      <c r="A111" s="3"/>
      <c r="B111" s="3"/>
      <c r="C111" s="3"/>
      <c r="D111" s="3"/>
      <c r="E111" s="12"/>
      <c r="F111" s="12"/>
      <c r="G111" s="3"/>
      <c r="H111" s="3"/>
      <c r="I111" s="3"/>
      <c r="J111" s="7"/>
      <c r="K111" s="7"/>
      <c r="L111" s="3"/>
      <c r="M111" s="3"/>
      <c r="N111" s="3"/>
      <c r="O111" s="3"/>
      <c r="P111" s="7"/>
      <c r="Q111" s="7"/>
      <c r="R111" s="3"/>
      <c r="S111" s="3"/>
      <c r="T111" s="3"/>
      <c r="U111" s="3"/>
      <c r="V111" s="7"/>
      <c r="W111" s="7"/>
      <c r="X111" s="7"/>
      <c r="Y111" s="7"/>
      <c r="Z111" s="12"/>
      <c r="AA111" s="12"/>
      <c r="AB111" s="12"/>
    </row>
    <row r="112" spans="1:28" x14ac:dyDescent="0.25">
      <c r="A112" s="3"/>
      <c r="B112" s="3"/>
      <c r="C112" s="3"/>
      <c r="D112" s="3"/>
      <c r="E112" s="12"/>
      <c r="F112" s="12"/>
      <c r="G112" s="3"/>
      <c r="H112" s="3"/>
      <c r="I112" s="3"/>
      <c r="J112" s="7"/>
      <c r="K112" s="7"/>
      <c r="L112" s="3"/>
      <c r="M112" s="3"/>
      <c r="N112" s="3"/>
      <c r="O112" s="3"/>
      <c r="P112" s="7"/>
      <c r="Q112" s="7"/>
      <c r="R112" s="3"/>
      <c r="S112" s="3"/>
      <c r="T112" s="3"/>
      <c r="U112" s="3"/>
      <c r="V112" s="7"/>
      <c r="W112" s="7"/>
      <c r="X112" s="7"/>
      <c r="Y112" s="7"/>
      <c r="Z112" s="12"/>
      <c r="AA112" s="12"/>
      <c r="AB112" s="12"/>
    </row>
    <row r="113" spans="1:28" x14ac:dyDescent="0.25">
      <c r="A113" s="3"/>
      <c r="B113" s="3"/>
      <c r="C113" s="3"/>
      <c r="D113" s="3"/>
      <c r="E113" s="12"/>
      <c r="F113" s="12"/>
      <c r="G113" s="3"/>
      <c r="H113" s="3"/>
      <c r="I113" s="3"/>
      <c r="J113" s="7"/>
      <c r="K113" s="7"/>
      <c r="L113" s="3"/>
      <c r="M113" s="3"/>
      <c r="N113" s="3"/>
      <c r="O113" s="3"/>
      <c r="P113" s="7"/>
      <c r="Q113" s="7"/>
      <c r="R113" s="3"/>
      <c r="S113" s="3"/>
      <c r="T113" s="3"/>
      <c r="U113" s="3"/>
      <c r="V113" s="7"/>
      <c r="W113" s="7"/>
      <c r="X113" s="7"/>
      <c r="Y113" s="7"/>
      <c r="Z113" s="12"/>
      <c r="AA113" s="12"/>
      <c r="AB113" s="12"/>
    </row>
    <row r="114" spans="1:28" x14ac:dyDescent="0.25">
      <c r="A114" s="3"/>
      <c r="B114" s="3"/>
      <c r="C114" s="3"/>
      <c r="D114" s="3"/>
      <c r="E114" s="12"/>
      <c r="F114" s="12"/>
      <c r="G114" s="3"/>
      <c r="H114" s="3"/>
      <c r="I114" s="3"/>
      <c r="J114" s="7"/>
      <c r="K114" s="7"/>
      <c r="L114" s="3"/>
      <c r="M114" s="3"/>
      <c r="N114" s="3"/>
      <c r="O114" s="3"/>
      <c r="P114" s="7"/>
      <c r="Q114" s="7"/>
      <c r="R114" s="3"/>
      <c r="S114" s="3"/>
      <c r="T114" s="3"/>
      <c r="U114" s="3"/>
      <c r="V114" s="7"/>
      <c r="W114" s="7"/>
      <c r="X114" s="7"/>
      <c r="Y114" s="7"/>
      <c r="Z114" s="12"/>
      <c r="AA114" s="12"/>
      <c r="AB114" s="12"/>
    </row>
    <row r="115" spans="1:28" x14ac:dyDescent="0.25">
      <c r="A115" s="3"/>
      <c r="B115" s="3"/>
      <c r="C115" s="3"/>
      <c r="D115" s="3"/>
      <c r="E115" s="12"/>
      <c r="F115" s="12"/>
      <c r="G115" s="3"/>
      <c r="H115" s="3"/>
      <c r="I115" s="3"/>
      <c r="J115" s="7"/>
      <c r="K115" s="7"/>
      <c r="L115" s="3"/>
      <c r="M115" s="3"/>
      <c r="N115" s="3"/>
      <c r="O115" s="3"/>
      <c r="P115" s="7"/>
      <c r="Q115" s="7"/>
      <c r="R115" s="3"/>
      <c r="S115" s="3"/>
      <c r="T115" s="3"/>
      <c r="U115" s="3"/>
      <c r="V115" s="7"/>
      <c r="W115" s="7"/>
      <c r="X115" s="7"/>
      <c r="Y115" s="7"/>
      <c r="Z115" s="12"/>
      <c r="AA115" s="12"/>
      <c r="AB115" s="12"/>
    </row>
    <row r="116" spans="1:28" x14ac:dyDescent="0.25">
      <c r="A116" s="3"/>
      <c r="B116" s="3"/>
      <c r="C116" s="3"/>
      <c r="D116" s="3"/>
      <c r="E116" s="12"/>
      <c r="F116" s="12"/>
      <c r="G116" s="3"/>
      <c r="H116" s="3"/>
      <c r="I116" s="3"/>
      <c r="J116" s="7"/>
      <c r="K116" s="7"/>
      <c r="L116" s="3"/>
      <c r="M116" s="3"/>
      <c r="N116" s="3"/>
      <c r="O116" s="3"/>
      <c r="P116" s="7"/>
      <c r="Q116" s="7"/>
      <c r="R116" s="3"/>
      <c r="S116" s="3"/>
      <c r="T116" s="3"/>
      <c r="U116" s="3"/>
      <c r="V116" s="7"/>
      <c r="W116" s="7"/>
      <c r="X116" s="7"/>
      <c r="Y116" s="7"/>
      <c r="Z116" s="12"/>
      <c r="AA116" s="12"/>
      <c r="AB116" s="12"/>
    </row>
    <row r="117" spans="1:28" x14ac:dyDescent="0.25">
      <c r="A117" s="3"/>
      <c r="B117" s="3"/>
      <c r="C117" s="3"/>
      <c r="D117" s="3"/>
      <c r="E117" s="12"/>
      <c r="F117" s="12"/>
      <c r="G117" s="3"/>
      <c r="H117" s="3"/>
      <c r="I117" s="3"/>
      <c r="J117" s="7"/>
      <c r="K117" s="7"/>
      <c r="L117" s="3"/>
      <c r="M117" s="3"/>
      <c r="N117" s="3"/>
      <c r="O117" s="3"/>
      <c r="P117" s="7"/>
      <c r="Q117" s="7"/>
      <c r="R117" s="3"/>
      <c r="S117" s="3"/>
      <c r="T117" s="3"/>
      <c r="U117" s="3"/>
      <c r="V117" s="7"/>
      <c r="W117" s="7"/>
      <c r="X117" s="7"/>
      <c r="Y117" s="7"/>
      <c r="Z117" s="12"/>
      <c r="AA117" s="12"/>
      <c r="AB117" s="12"/>
    </row>
    <row r="118" spans="1:28" x14ac:dyDescent="0.25">
      <c r="A118" s="3"/>
      <c r="B118" s="3"/>
      <c r="C118" s="3"/>
      <c r="D118" s="3"/>
      <c r="E118" s="12"/>
      <c r="F118" s="12"/>
      <c r="G118" s="3"/>
      <c r="H118" s="3"/>
      <c r="I118" s="3"/>
      <c r="J118" s="7"/>
      <c r="K118" s="7"/>
      <c r="L118" s="3"/>
      <c r="M118" s="3"/>
      <c r="N118" s="3"/>
      <c r="O118" s="3"/>
      <c r="P118" s="7"/>
      <c r="Q118" s="7"/>
      <c r="R118" s="3"/>
      <c r="S118" s="3"/>
      <c r="T118" s="3"/>
      <c r="U118" s="3"/>
      <c r="V118" s="7"/>
      <c r="W118" s="7"/>
      <c r="X118" s="7"/>
      <c r="Y118" s="7"/>
      <c r="Z118" s="12"/>
      <c r="AA118" s="12"/>
      <c r="AB118" s="12"/>
    </row>
    <row r="119" spans="1:28" x14ac:dyDescent="0.25">
      <c r="A119" s="3"/>
      <c r="B119" s="3"/>
      <c r="C119" s="3"/>
      <c r="D119" s="3"/>
      <c r="E119" s="12"/>
      <c r="F119" s="12"/>
      <c r="G119" s="3"/>
      <c r="H119" s="3"/>
      <c r="I119" s="3"/>
      <c r="J119" s="7"/>
      <c r="K119" s="7"/>
      <c r="L119" s="3"/>
      <c r="M119" s="3"/>
      <c r="N119" s="3"/>
      <c r="O119" s="3"/>
      <c r="P119" s="7"/>
      <c r="Q119" s="7"/>
      <c r="R119" s="3"/>
      <c r="S119" s="3"/>
      <c r="T119" s="3"/>
      <c r="U119" s="3"/>
      <c r="V119" s="7"/>
      <c r="W119" s="7"/>
      <c r="X119" s="7"/>
      <c r="Y119" s="7"/>
      <c r="Z119" s="12"/>
      <c r="AA119" s="12"/>
      <c r="AB119" s="12"/>
    </row>
    <row r="120" spans="1:28" x14ac:dyDescent="0.25">
      <c r="A120" s="3"/>
      <c r="B120" s="3"/>
      <c r="C120" s="3"/>
      <c r="D120" s="3"/>
      <c r="E120" s="12"/>
      <c r="F120" s="12"/>
      <c r="G120" s="3"/>
      <c r="H120" s="3"/>
      <c r="I120" s="3"/>
      <c r="J120" s="7"/>
      <c r="K120" s="7"/>
      <c r="L120" s="3"/>
      <c r="M120" s="3"/>
      <c r="N120" s="3"/>
      <c r="O120" s="3"/>
      <c r="P120" s="7"/>
      <c r="Q120" s="7"/>
      <c r="R120" s="3"/>
      <c r="S120" s="3"/>
      <c r="T120" s="3"/>
      <c r="U120" s="3"/>
      <c r="V120" s="7"/>
      <c r="W120" s="7"/>
      <c r="X120" s="7"/>
      <c r="Y120" s="7"/>
      <c r="Z120" s="12"/>
      <c r="AA120" s="12"/>
      <c r="AB120" s="12"/>
    </row>
    <row r="121" spans="1:28" x14ac:dyDescent="0.25">
      <c r="A121" s="3"/>
      <c r="B121" s="3"/>
      <c r="C121" s="3"/>
      <c r="D121" s="3"/>
      <c r="E121" s="12"/>
      <c r="F121" s="12"/>
      <c r="G121" s="3"/>
      <c r="H121" s="3"/>
      <c r="I121" s="3"/>
      <c r="J121" s="7"/>
      <c r="K121" s="7"/>
      <c r="L121" s="3"/>
      <c r="M121" s="3"/>
      <c r="N121" s="3"/>
      <c r="O121" s="3"/>
      <c r="P121" s="7"/>
      <c r="Q121" s="7"/>
      <c r="R121" s="3"/>
      <c r="S121" s="3"/>
      <c r="T121" s="3"/>
      <c r="U121" s="3"/>
      <c r="V121" s="7"/>
      <c r="W121" s="7"/>
      <c r="X121" s="7"/>
      <c r="Y121" s="7"/>
      <c r="Z121" s="12"/>
      <c r="AA121" s="12"/>
      <c r="AB121" s="12"/>
    </row>
    <row r="122" spans="1:28" x14ac:dyDescent="0.25">
      <c r="A122" s="3"/>
      <c r="B122" s="3"/>
      <c r="C122" s="3"/>
      <c r="D122" s="3"/>
      <c r="E122" s="12"/>
      <c r="F122" s="12"/>
      <c r="G122" s="3"/>
      <c r="H122" s="3"/>
      <c r="I122" s="3"/>
      <c r="J122" s="7"/>
      <c r="K122" s="7"/>
      <c r="L122" s="3"/>
      <c r="M122" s="3"/>
      <c r="N122" s="3"/>
      <c r="O122" s="3"/>
      <c r="P122" s="7"/>
      <c r="Q122" s="7"/>
      <c r="R122" s="3"/>
      <c r="S122" s="3"/>
      <c r="T122" s="3"/>
      <c r="U122" s="3"/>
      <c r="V122" s="7"/>
      <c r="W122" s="7"/>
      <c r="X122" s="7"/>
      <c r="Y122" s="7"/>
      <c r="Z122" s="12"/>
      <c r="AA122" s="12"/>
      <c r="AB122" s="12"/>
    </row>
    <row r="123" spans="1:28" x14ac:dyDescent="0.25">
      <c r="A123" s="3"/>
      <c r="B123" s="3"/>
      <c r="C123" s="3"/>
      <c r="D123" s="3"/>
      <c r="E123" s="12"/>
      <c r="F123" s="12"/>
      <c r="G123" s="3"/>
      <c r="H123" s="3"/>
      <c r="I123" s="3"/>
      <c r="J123" s="7"/>
      <c r="K123" s="7"/>
      <c r="L123" s="3"/>
      <c r="M123" s="3"/>
      <c r="N123" s="3"/>
      <c r="O123" s="3"/>
      <c r="P123" s="7"/>
      <c r="Q123" s="7"/>
      <c r="R123" s="3"/>
      <c r="S123" s="3"/>
      <c r="T123" s="3"/>
      <c r="U123" s="3"/>
      <c r="V123" s="7"/>
      <c r="W123" s="7"/>
      <c r="X123" s="7"/>
      <c r="Y123" s="7"/>
      <c r="Z123" s="12"/>
      <c r="AA123" s="12"/>
      <c r="AB123" s="12"/>
    </row>
    <row r="124" spans="1:28" x14ac:dyDescent="0.25">
      <c r="A124" s="3"/>
      <c r="B124" s="3"/>
      <c r="C124" s="3"/>
      <c r="D124" s="3"/>
      <c r="E124" s="12"/>
      <c r="F124" s="12"/>
      <c r="G124" s="3"/>
      <c r="H124" s="3"/>
      <c r="I124" s="3"/>
      <c r="J124" s="7"/>
      <c r="K124" s="7"/>
      <c r="L124" s="3"/>
      <c r="M124" s="3"/>
      <c r="N124" s="3"/>
      <c r="O124" s="3"/>
      <c r="P124" s="7"/>
      <c r="Q124" s="7"/>
      <c r="R124" s="3"/>
      <c r="S124" s="3"/>
      <c r="T124" s="3"/>
      <c r="U124" s="3"/>
      <c r="V124" s="7"/>
      <c r="W124" s="7"/>
      <c r="X124" s="7"/>
      <c r="Y124" s="7"/>
      <c r="Z124" s="12"/>
      <c r="AA124" s="12"/>
      <c r="AB124" s="12"/>
    </row>
    <row r="125" spans="1:28" x14ac:dyDescent="0.25">
      <c r="A125" s="3"/>
      <c r="B125" s="3"/>
      <c r="C125" s="3"/>
      <c r="D125" s="3"/>
      <c r="E125" s="12"/>
      <c r="F125" s="12"/>
      <c r="G125" s="3"/>
      <c r="H125" s="3"/>
      <c r="I125" s="3"/>
      <c r="J125" s="7"/>
      <c r="K125" s="7"/>
      <c r="L125" s="3"/>
      <c r="M125" s="3"/>
      <c r="N125" s="3"/>
      <c r="O125" s="3"/>
      <c r="P125" s="7"/>
      <c r="Q125" s="7"/>
      <c r="R125" s="3"/>
      <c r="S125" s="3"/>
      <c r="T125" s="3"/>
      <c r="U125" s="3"/>
      <c r="V125" s="7"/>
      <c r="W125" s="7"/>
      <c r="X125" s="7"/>
      <c r="Y125" s="7"/>
      <c r="Z125" s="12"/>
      <c r="AA125" s="12"/>
      <c r="AB125" s="12"/>
    </row>
    <row r="126" spans="1:28" x14ac:dyDescent="0.25">
      <c r="A126" s="3"/>
      <c r="B126" s="3"/>
      <c r="C126" s="3"/>
      <c r="D126" s="3"/>
      <c r="E126" s="12"/>
      <c r="F126" s="12"/>
      <c r="G126" s="3"/>
      <c r="H126" s="3"/>
      <c r="I126" s="3"/>
      <c r="J126" s="7"/>
      <c r="K126" s="7"/>
      <c r="L126" s="3"/>
      <c r="M126" s="3"/>
      <c r="N126" s="3"/>
      <c r="O126" s="3"/>
      <c r="P126" s="7"/>
      <c r="Q126" s="7"/>
      <c r="R126" s="3"/>
      <c r="S126" s="3"/>
      <c r="T126" s="3"/>
      <c r="U126" s="3"/>
      <c r="V126" s="7"/>
      <c r="W126" s="7"/>
      <c r="X126" s="7"/>
      <c r="Y126" s="7"/>
      <c r="Z126" s="12"/>
      <c r="AA126" s="12"/>
      <c r="AB126" s="12"/>
    </row>
    <row r="127" spans="1:28" x14ac:dyDescent="0.25">
      <c r="A127" s="3"/>
      <c r="B127" s="3"/>
      <c r="C127" s="3"/>
      <c r="D127" s="3"/>
      <c r="E127" s="12"/>
      <c r="F127" s="12"/>
      <c r="G127" s="3"/>
      <c r="H127" s="3"/>
      <c r="I127" s="3"/>
      <c r="J127" s="7"/>
      <c r="K127" s="7"/>
      <c r="L127" s="3"/>
      <c r="M127" s="3"/>
      <c r="N127" s="3"/>
      <c r="O127" s="3"/>
      <c r="P127" s="7"/>
      <c r="Q127" s="7"/>
      <c r="R127" s="3"/>
      <c r="S127" s="3"/>
      <c r="T127" s="3"/>
      <c r="U127" s="3"/>
      <c r="V127" s="7"/>
      <c r="W127" s="7"/>
      <c r="X127" s="7"/>
      <c r="Y127" s="7"/>
      <c r="Z127" s="12"/>
      <c r="AA127" s="12"/>
      <c r="AB127" s="12"/>
    </row>
    <row r="128" spans="1:28" x14ac:dyDescent="0.25">
      <c r="A128" s="3"/>
      <c r="B128" s="3"/>
      <c r="C128" s="3"/>
      <c r="D128" s="3"/>
      <c r="E128" s="12"/>
      <c r="F128" s="12"/>
      <c r="G128" s="3"/>
      <c r="H128" s="3"/>
      <c r="I128" s="3"/>
      <c r="J128" s="7"/>
      <c r="K128" s="7"/>
      <c r="L128" s="3"/>
      <c r="M128" s="3"/>
      <c r="N128" s="3"/>
      <c r="O128" s="3"/>
      <c r="P128" s="7"/>
      <c r="Q128" s="7"/>
      <c r="R128" s="3"/>
      <c r="S128" s="3"/>
      <c r="T128" s="3"/>
      <c r="U128" s="3"/>
      <c r="V128" s="7"/>
      <c r="W128" s="7"/>
      <c r="X128" s="7"/>
      <c r="Y128" s="7"/>
      <c r="Z128" s="12"/>
      <c r="AA128" s="12"/>
      <c r="AB128" s="12"/>
    </row>
    <row r="129" spans="1:28" x14ac:dyDescent="0.25">
      <c r="A129" s="3"/>
      <c r="B129" s="3"/>
      <c r="C129" s="3"/>
      <c r="D129" s="3"/>
      <c r="E129" s="12"/>
      <c r="F129" s="12"/>
      <c r="G129" s="3"/>
      <c r="H129" s="3"/>
      <c r="I129" s="3"/>
      <c r="J129" s="7"/>
      <c r="K129" s="7"/>
      <c r="L129" s="3"/>
      <c r="M129" s="3"/>
      <c r="N129" s="3"/>
      <c r="O129" s="3"/>
      <c r="P129" s="7"/>
      <c r="Q129" s="7"/>
      <c r="R129" s="3"/>
      <c r="S129" s="3"/>
      <c r="T129" s="3"/>
      <c r="U129" s="3"/>
      <c r="V129" s="7"/>
      <c r="W129" s="7"/>
      <c r="X129" s="7"/>
      <c r="Y129" s="7"/>
      <c r="Z129" s="12"/>
      <c r="AA129" s="12"/>
      <c r="AB129" s="12"/>
    </row>
    <row r="130" spans="1:28" x14ac:dyDescent="0.25">
      <c r="A130" s="3"/>
      <c r="B130" s="3"/>
      <c r="C130" s="3"/>
      <c r="D130" s="3"/>
      <c r="E130" s="12"/>
      <c r="F130" s="12"/>
      <c r="G130" s="3"/>
      <c r="H130" s="3"/>
      <c r="I130" s="3"/>
      <c r="J130" s="7"/>
      <c r="K130" s="7"/>
      <c r="L130" s="3"/>
      <c r="M130" s="3"/>
      <c r="N130" s="3"/>
      <c r="O130" s="3"/>
      <c r="P130" s="7"/>
      <c r="Q130" s="7"/>
      <c r="R130" s="3"/>
      <c r="S130" s="3"/>
      <c r="T130" s="3"/>
      <c r="U130" s="3"/>
      <c r="V130" s="7"/>
      <c r="W130" s="7"/>
      <c r="X130" s="7"/>
      <c r="Y130" s="7"/>
      <c r="Z130" s="12"/>
      <c r="AA130" s="12"/>
      <c r="AB130" s="12"/>
    </row>
    <row r="131" spans="1:28" x14ac:dyDescent="0.25">
      <c r="A131" s="3"/>
      <c r="B131" s="3"/>
      <c r="C131" s="3"/>
      <c r="D131" s="3"/>
      <c r="E131" s="12"/>
      <c r="F131" s="12"/>
      <c r="G131" s="3"/>
      <c r="H131" s="3"/>
      <c r="I131" s="3"/>
      <c r="J131" s="7"/>
      <c r="K131" s="7"/>
      <c r="L131" s="3"/>
      <c r="M131" s="3"/>
      <c r="N131" s="3"/>
      <c r="O131" s="3"/>
      <c r="P131" s="7"/>
      <c r="Q131" s="7"/>
      <c r="R131" s="3"/>
      <c r="S131" s="3"/>
      <c r="T131" s="3"/>
      <c r="U131" s="3"/>
      <c r="V131" s="7"/>
      <c r="W131" s="7"/>
      <c r="X131" s="7"/>
      <c r="Y131" s="7"/>
      <c r="Z131" s="12"/>
      <c r="AA131" s="12"/>
      <c r="AB131" s="12"/>
    </row>
    <row r="132" spans="1:28" x14ac:dyDescent="0.25">
      <c r="A132" s="3"/>
      <c r="B132" s="3"/>
      <c r="C132" s="3"/>
      <c r="D132" s="3"/>
      <c r="E132" s="12"/>
      <c r="F132" s="12"/>
      <c r="G132" s="3"/>
      <c r="H132" s="3"/>
      <c r="I132" s="3"/>
      <c r="J132" s="7"/>
      <c r="K132" s="7"/>
      <c r="L132" s="3"/>
      <c r="M132" s="3"/>
      <c r="N132" s="3"/>
      <c r="O132" s="3"/>
      <c r="P132" s="7"/>
      <c r="Q132" s="7"/>
      <c r="R132" s="3"/>
      <c r="S132" s="3"/>
      <c r="T132" s="3"/>
      <c r="U132" s="3"/>
      <c r="V132" s="7"/>
      <c r="W132" s="7"/>
      <c r="X132" s="7"/>
      <c r="Y132" s="7"/>
      <c r="Z132" s="12"/>
      <c r="AA132" s="12"/>
      <c r="AB132" s="12"/>
    </row>
    <row r="133" spans="1:28" x14ac:dyDescent="0.25">
      <c r="A133" s="3"/>
      <c r="B133" s="3"/>
      <c r="C133" s="3"/>
      <c r="D133" s="3"/>
      <c r="E133" s="12"/>
      <c r="F133" s="12"/>
      <c r="G133" s="3"/>
      <c r="H133" s="3"/>
      <c r="I133" s="3"/>
      <c r="J133" s="7"/>
      <c r="K133" s="7"/>
      <c r="L133" s="3"/>
      <c r="M133" s="3"/>
      <c r="N133" s="3"/>
      <c r="O133" s="3"/>
      <c r="P133" s="7"/>
      <c r="Q133" s="7"/>
      <c r="R133" s="3"/>
      <c r="S133" s="3"/>
      <c r="T133" s="3"/>
      <c r="U133" s="3"/>
      <c r="V133" s="7"/>
      <c r="W133" s="7"/>
      <c r="X133" s="7"/>
      <c r="Y133" s="7"/>
      <c r="Z133" s="12"/>
      <c r="AA133" s="12"/>
      <c r="AB133" s="12"/>
    </row>
    <row r="134" spans="1:28" x14ac:dyDescent="0.25">
      <c r="A134" s="3"/>
      <c r="B134" s="3"/>
      <c r="C134" s="3"/>
      <c r="D134" s="3"/>
      <c r="E134" s="12"/>
      <c r="F134" s="12"/>
      <c r="G134" s="3"/>
      <c r="H134" s="3"/>
      <c r="I134" s="3"/>
      <c r="J134" s="7"/>
      <c r="K134" s="7"/>
      <c r="L134" s="3"/>
      <c r="M134" s="3"/>
      <c r="N134" s="3"/>
      <c r="O134" s="3"/>
      <c r="P134" s="7"/>
      <c r="Q134" s="7"/>
      <c r="R134" s="3"/>
      <c r="S134" s="3"/>
      <c r="T134" s="3"/>
      <c r="U134" s="3"/>
      <c r="V134" s="7"/>
      <c r="W134" s="7"/>
      <c r="X134" s="7"/>
      <c r="Y134" s="7"/>
      <c r="Z134" s="12"/>
      <c r="AA134" s="12"/>
      <c r="AB134" s="12"/>
    </row>
    <row r="135" spans="1:28" x14ac:dyDescent="0.25">
      <c r="A135" s="3"/>
      <c r="B135" s="3"/>
      <c r="C135" s="3"/>
      <c r="D135" s="3"/>
      <c r="E135" s="12"/>
      <c r="F135" s="12"/>
      <c r="G135" s="3"/>
      <c r="H135" s="3"/>
      <c r="I135" s="3"/>
      <c r="J135" s="7"/>
      <c r="K135" s="7"/>
      <c r="L135" s="3"/>
      <c r="M135" s="3"/>
      <c r="N135" s="3"/>
      <c r="O135" s="3"/>
      <c r="P135" s="7"/>
      <c r="Q135" s="7"/>
      <c r="R135" s="3"/>
      <c r="S135" s="3"/>
      <c r="T135" s="3"/>
      <c r="U135" s="3"/>
      <c r="V135" s="7"/>
      <c r="W135" s="7"/>
      <c r="X135" s="7"/>
      <c r="Y135" s="7"/>
      <c r="Z135" s="12"/>
      <c r="AA135" s="12"/>
      <c r="AB135" s="12"/>
    </row>
    <row r="136" spans="1:28" x14ac:dyDescent="0.25">
      <c r="A136" s="3"/>
      <c r="B136" s="3"/>
      <c r="C136" s="3"/>
      <c r="D136" s="3"/>
      <c r="E136" s="12"/>
      <c r="F136" s="12"/>
      <c r="G136" s="3"/>
      <c r="H136" s="3"/>
      <c r="I136" s="3"/>
      <c r="J136" s="7"/>
      <c r="K136" s="7"/>
      <c r="L136" s="3"/>
      <c r="M136" s="3"/>
      <c r="N136" s="3"/>
      <c r="O136" s="3"/>
      <c r="P136" s="7"/>
      <c r="Q136" s="7"/>
      <c r="R136" s="3"/>
      <c r="S136" s="3"/>
      <c r="T136" s="3"/>
      <c r="U136" s="3"/>
      <c r="V136" s="7"/>
      <c r="W136" s="7"/>
      <c r="X136" s="7"/>
      <c r="Y136" s="7"/>
      <c r="Z136" s="12"/>
      <c r="AA136" s="12"/>
      <c r="AB136" s="12"/>
    </row>
    <row r="137" spans="1:28" x14ac:dyDescent="0.25">
      <c r="A137" s="3"/>
      <c r="B137" s="3"/>
      <c r="C137" s="3"/>
      <c r="D137" s="3"/>
      <c r="E137" s="12"/>
      <c r="F137" s="12"/>
      <c r="G137" s="3"/>
      <c r="H137" s="3"/>
      <c r="I137" s="3"/>
      <c r="J137" s="7"/>
      <c r="K137" s="7"/>
      <c r="L137" s="3"/>
      <c r="M137" s="3"/>
      <c r="N137" s="3"/>
      <c r="O137" s="3"/>
      <c r="P137" s="7"/>
      <c r="Q137" s="7"/>
      <c r="R137" s="3"/>
      <c r="S137" s="3"/>
      <c r="T137" s="3"/>
      <c r="U137" s="3"/>
      <c r="V137" s="7"/>
      <c r="W137" s="7"/>
      <c r="X137" s="7"/>
      <c r="Y137" s="7"/>
      <c r="Z137" s="12"/>
      <c r="AA137" s="12"/>
      <c r="AB137" s="12"/>
    </row>
    <row r="138" spans="1:28" x14ac:dyDescent="0.25">
      <c r="A138" s="3"/>
      <c r="B138" s="3"/>
      <c r="C138" s="3"/>
      <c r="D138" s="3"/>
      <c r="E138" s="12"/>
      <c r="F138" s="12"/>
      <c r="G138" s="3"/>
      <c r="H138" s="3"/>
      <c r="I138" s="3"/>
      <c r="J138" s="7"/>
      <c r="K138" s="7"/>
      <c r="L138" s="3"/>
      <c r="M138" s="3"/>
      <c r="N138" s="3"/>
      <c r="O138" s="3"/>
      <c r="P138" s="7"/>
      <c r="Q138" s="7"/>
      <c r="R138" s="3"/>
      <c r="S138" s="3"/>
      <c r="T138" s="3"/>
      <c r="U138" s="3"/>
      <c r="V138" s="7"/>
      <c r="W138" s="7"/>
      <c r="X138" s="7"/>
      <c r="Y138" s="7"/>
      <c r="Z138" s="12"/>
      <c r="AA138" s="12"/>
      <c r="AB138" s="12"/>
    </row>
    <row r="139" spans="1:28" x14ac:dyDescent="0.25">
      <c r="A139" s="1"/>
      <c r="B139" s="1"/>
      <c r="C139" s="1"/>
      <c r="D139" s="1"/>
      <c r="E139" s="11"/>
      <c r="F139" s="11"/>
      <c r="G139" s="1"/>
      <c r="H139" s="1"/>
      <c r="I139" s="1"/>
      <c r="J139" s="5"/>
      <c r="K139" s="5"/>
      <c r="L139" s="3"/>
      <c r="M139" s="1"/>
      <c r="N139" s="1"/>
      <c r="O139" s="1"/>
      <c r="P139" s="5"/>
      <c r="Q139" s="5"/>
      <c r="R139" s="3"/>
      <c r="S139" s="1"/>
      <c r="T139" s="1"/>
      <c r="U139" s="1"/>
      <c r="V139" s="5"/>
      <c r="W139" s="5"/>
      <c r="X139" s="7"/>
      <c r="Y139" s="5"/>
      <c r="Z139" s="11"/>
      <c r="AA139" s="11"/>
      <c r="AB139" s="11"/>
    </row>
    <row r="140" spans="1:28" x14ac:dyDescent="0.25">
      <c r="A140" s="1"/>
      <c r="B140" s="1"/>
      <c r="C140" s="1"/>
      <c r="D140" s="1"/>
      <c r="E140" s="11"/>
      <c r="F140" s="11"/>
      <c r="G140" s="1"/>
      <c r="H140" s="1"/>
      <c r="I140" s="1"/>
      <c r="J140" s="5"/>
      <c r="K140" s="5"/>
      <c r="L140" s="3"/>
      <c r="M140" s="1"/>
      <c r="N140" s="1"/>
      <c r="O140" s="1"/>
      <c r="P140" s="5"/>
      <c r="Q140" s="5"/>
      <c r="R140" s="3"/>
      <c r="S140" s="1"/>
      <c r="T140" s="1"/>
      <c r="U140" s="1"/>
      <c r="V140" s="5"/>
      <c r="W140" s="5"/>
      <c r="X140" s="7"/>
      <c r="Y140" s="5"/>
      <c r="Z140" s="11"/>
      <c r="AA140" s="11"/>
      <c r="AB140" s="11"/>
    </row>
    <row r="141" spans="1:28" x14ac:dyDescent="0.25">
      <c r="A141" s="1"/>
      <c r="B141" s="1"/>
      <c r="C141" s="1"/>
      <c r="D141" s="1"/>
      <c r="E141" s="11"/>
      <c r="F141" s="11"/>
      <c r="G141" s="1"/>
      <c r="H141" s="1"/>
      <c r="I141" s="1"/>
      <c r="J141" s="5"/>
      <c r="K141" s="5"/>
      <c r="L141" s="3"/>
      <c r="M141" s="1"/>
      <c r="N141" s="1"/>
      <c r="O141" s="1"/>
      <c r="P141" s="5"/>
      <c r="Q141" s="5"/>
      <c r="R141" s="3"/>
      <c r="S141" s="1"/>
      <c r="T141" s="1"/>
      <c r="U141" s="1"/>
      <c r="V141" s="5"/>
      <c r="W141" s="5"/>
      <c r="X141" s="7"/>
      <c r="Y141" s="5"/>
      <c r="Z141" s="11"/>
      <c r="AA141" s="11"/>
      <c r="AB141" s="11"/>
    </row>
    <row r="142" spans="1:28" x14ac:dyDescent="0.25">
      <c r="A142" s="1"/>
      <c r="B142" s="1"/>
      <c r="C142" s="1"/>
      <c r="D142" s="1"/>
      <c r="E142" s="11"/>
      <c r="F142" s="11"/>
      <c r="G142" s="1"/>
      <c r="H142" s="1"/>
      <c r="I142" s="1"/>
      <c r="J142" s="5"/>
      <c r="K142" s="5"/>
      <c r="L142" s="3"/>
      <c r="M142" s="1"/>
      <c r="N142" s="1"/>
      <c r="O142" s="1"/>
      <c r="P142" s="5"/>
      <c r="Q142" s="5"/>
      <c r="R142" s="3"/>
      <c r="S142" s="1"/>
      <c r="T142" s="1"/>
      <c r="U142" s="1"/>
      <c r="V142" s="5"/>
      <c r="W142" s="5"/>
      <c r="X142" s="7"/>
      <c r="Y142" s="5"/>
      <c r="Z142" s="11"/>
      <c r="AA142" s="11"/>
      <c r="AB142" s="11"/>
    </row>
    <row r="143" spans="1:28" x14ac:dyDescent="0.25">
      <c r="A143" s="1"/>
      <c r="B143" s="1"/>
      <c r="C143" s="1"/>
      <c r="D143" s="1"/>
      <c r="E143" s="11"/>
      <c r="F143" s="11"/>
      <c r="G143" s="1"/>
      <c r="H143" s="1"/>
      <c r="I143" s="1"/>
      <c r="J143" s="5"/>
      <c r="K143" s="5"/>
      <c r="L143" s="3"/>
      <c r="M143" s="1"/>
      <c r="N143" s="1"/>
      <c r="O143" s="1"/>
      <c r="P143" s="5"/>
      <c r="Q143" s="5"/>
      <c r="R143" s="3"/>
      <c r="S143" s="1"/>
      <c r="T143" s="1"/>
      <c r="U143" s="1"/>
      <c r="V143" s="5"/>
      <c r="W143" s="5"/>
      <c r="X143" s="7"/>
      <c r="Y143" s="5"/>
      <c r="Z143" s="11"/>
      <c r="AA143" s="11"/>
      <c r="AB143" s="11"/>
    </row>
    <row r="144" spans="1:28" x14ac:dyDescent="0.25">
      <c r="A144" s="1"/>
      <c r="B144" s="1"/>
      <c r="C144" s="1"/>
      <c r="D144" s="1"/>
      <c r="E144" s="11"/>
      <c r="F144" s="11"/>
      <c r="G144" s="1"/>
      <c r="H144" s="1"/>
      <c r="I144" s="1"/>
      <c r="J144" s="5"/>
      <c r="K144" s="5"/>
      <c r="L144" s="3"/>
      <c r="M144" s="1"/>
      <c r="N144" s="1"/>
      <c r="O144" s="1"/>
      <c r="P144" s="5"/>
      <c r="Q144" s="5"/>
      <c r="R144" s="3"/>
      <c r="S144" s="1"/>
      <c r="T144" s="1"/>
      <c r="U144" s="1"/>
      <c r="V144" s="5"/>
      <c r="W144" s="5"/>
      <c r="X144" s="7"/>
      <c r="Y144" s="5"/>
      <c r="Z144" s="11"/>
      <c r="AA144" s="11"/>
      <c r="AB144" s="11"/>
    </row>
    <row r="145" spans="1:28" x14ac:dyDescent="0.25">
      <c r="A145" s="1"/>
      <c r="B145" s="1"/>
      <c r="C145" s="1"/>
      <c r="D145" s="1"/>
      <c r="E145" s="11"/>
      <c r="F145" s="11"/>
      <c r="G145" s="1"/>
      <c r="H145" s="1"/>
      <c r="I145" s="1"/>
      <c r="J145" s="5"/>
      <c r="K145" s="5"/>
      <c r="L145" s="3"/>
      <c r="M145" s="1"/>
      <c r="N145" s="1"/>
      <c r="O145" s="1"/>
      <c r="P145" s="5"/>
      <c r="Q145" s="5"/>
      <c r="R145" s="3"/>
      <c r="S145" s="1"/>
      <c r="T145" s="1"/>
      <c r="U145" s="1"/>
      <c r="V145" s="5"/>
      <c r="W145" s="5"/>
      <c r="X145" s="7"/>
      <c r="Y145" s="5"/>
      <c r="Z145" s="11"/>
      <c r="AA145" s="11"/>
      <c r="AB145" s="11"/>
    </row>
    <row r="146" spans="1:28" x14ac:dyDescent="0.25">
      <c r="A146" s="1"/>
      <c r="B146" s="1"/>
      <c r="C146" s="1"/>
      <c r="D146" s="1"/>
      <c r="E146" s="11"/>
      <c r="F146" s="11"/>
      <c r="G146" s="1"/>
      <c r="H146" s="1"/>
      <c r="I146" s="1"/>
      <c r="J146" s="5"/>
      <c r="K146" s="5"/>
      <c r="L146" s="3"/>
      <c r="M146" s="1"/>
      <c r="N146" s="1"/>
      <c r="O146" s="1"/>
      <c r="P146" s="5"/>
      <c r="Q146" s="5"/>
      <c r="R146" s="3"/>
      <c r="S146" s="1"/>
      <c r="T146" s="1"/>
      <c r="U146" s="1"/>
      <c r="V146" s="5"/>
      <c r="W146" s="5"/>
      <c r="X146" s="7"/>
      <c r="Y146" s="5"/>
      <c r="Z146" s="11"/>
      <c r="AA146" s="11"/>
      <c r="AB146" s="11"/>
    </row>
    <row r="147" spans="1:28" x14ac:dyDescent="0.25">
      <c r="A147" s="1"/>
      <c r="B147" s="1"/>
      <c r="C147" s="1"/>
      <c r="D147" s="1"/>
      <c r="E147" s="11"/>
      <c r="F147" s="11"/>
      <c r="G147" s="1"/>
      <c r="H147" s="1"/>
      <c r="I147" s="1"/>
      <c r="J147" s="5"/>
      <c r="K147" s="5"/>
      <c r="L147" s="3"/>
      <c r="M147" s="1"/>
      <c r="N147" s="1"/>
      <c r="O147" s="1"/>
      <c r="P147" s="5"/>
      <c r="Q147" s="5"/>
      <c r="R147" s="3"/>
      <c r="S147" s="1"/>
      <c r="T147" s="1"/>
      <c r="U147" s="1"/>
      <c r="V147" s="5"/>
      <c r="W147" s="5"/>
      <c r="X147" s="7"/>
      <c r="Y147" s="5"/>
      <c r="Z147" s="11"/>
      <c r="AA147" s="11"/>
      <c r="AB147" s="11"/>
    </row>
    <row r="148" spans="1:28" x14ac:dyDescent="0.25">
      <c r="A148" s="1"/>
      <c r="B148" s="1"/>
      <c r="C148" s="1"/>
      <c r="D148" s="1"/>
      <c r="E148" s="11"/>
      <c r="F148" s="11"/>
      <c r="G148" s="1"/>
      <c r="H148" s="1"/>
      <c r="I148" s="1"/>
      <c r="J148" s="5"/>
      <c r="K148" s="5"/>
      <c r="L148" s="3"/>
      <c r="M148" s="1"/>
      <c r="N148" s="1"/>
      <c r="O148" s="1"/>
      <c r="P148" s="5"/>
      <c r="Q148" s="5"/>
      <c r="R148" s="3"/>
      <c r="S148" s="1"/>
      <c r="T148" s="1"/>
      <c r="U148" s="1"/>
      <c r="V148" s="5"/>
      <c r="W148" s="5"/>
      <c r="X148" s="7"/>
      <c r="Y148" s="5"/>
      <c r="Z148" s="11"/>
      <c r="AA148" s="11"/>
      <c r="AB148" s="11"/>
    </row>
    <row r="149" spans="1:28" x14ac:dyDescent="0.25">
      <c r="A149" s="1"/>
      <c r="B149" s="1"/>
      <c r="C149" s="1"/>
      <c r="D149" s="1"/>
      <c r="E149" s="11"/>
      <c r="F149" s="11"/>
      <c r="G149" s="1"/>
      <c r="H149" s="1"/>
      <c r="I149" s="1"/>
      <c r="J149" s="5"/>
      <c r="K149" s="5"/>
      <c r="L149" s="3"/>
      <c r="M149" s="1"/>
      <c r="N149" s="1"/>
      <c r="O149" s="1"/>
      <c r="P149" s="5"/>
      <c r="Q149" s="5"/>
      <c r="R149" s="3"/>
      <c r="S149" s="1"/>
      <c r="T149" s="1"/>
      <c r="U149" s="1"/>
      <c r="V149" s="5"/>
      <c r="W149" s="5"/>
      <c r="X149" s="7"/>
      <c r="Y149" s="5"/>
      <c r="Z149" s="11"/>
      <c r="AA149" s="11"/>
      <c r="AB149" s="11"/>
    </row>
    <row r="150" spans="1:28" x14ac:dyDescent="0.25">
      <c r="A150" s="1"/>
      <c r="B150" s="1"/>
      <c r="C150" s="1"/>
      <c r="D150" s="1"/>
      <c r="E150" s="11"/>
      <c r="F150" s="11"/>
      <c r="G150" s="1"/>
      <c r="H150" s="1"/>
      <c r="I150" s="1"/>
      <c r="J150" s="5"/>
      <c r="K150" s="5"/>
      <c r="L150" s="3"/>
      <c r="M150" s="1"/>
      <c r="N150" s="1"/>
      <c r="O150" s="1"/>
      <c r="P150" s="5"/>
      <c r="Q150" s="5"/>
      <c r="R150" s="3"/>
      <c r="S150" s="1"/>
      <c r="T150" s="1"/>
      <c r="U150" s="1"/>
      <c r="V150" s="5"/>
      <c r="W150" s="5"/>
      <c r="X150" s="7"/>
      <c r="Y150" s="5"/>
      <c r="Z150" s="11"/>
      <c r="AA150" s="11"/>
      <c r="AB150" s="11"/>
    </row>
    <row r="151" spans="1:28" x14ac:dyDescent="0.25">
      <c r="A151" s="1"/>
      <c r="B151" s="1"/>
      <c r="C151" s="1"/>
      <c r="D151" s="1"/>
      <c r="E151" s="11"/>
      <c r="F151" s="11"/>
      <c r="G151" s="1"/>
      <c r="H151" s="1"/>
      <c r="I151" s="1"/>
      <c r="J151" s="5"/>
      <c r="K151" s="5"/>
      <c r="L151" s="3"/>
      <c r="M151" s="1"/>
      <c r="N151" s="1"/>
      <c r="O151" s="1"/>
      <c r="P151" s="5"/>
      <c r="Q151" s="5"/>
      <c r="R151" s="3"/>
      <c r="S151" s="1"/>
      <c r="T151" s="1"/>
      <c r="U151" s="1"/>
      <c r="V151" s="5"/>
      <c r="W151" s="5"/>
      <c r="X151" s="7"/>
      <c r="Y151" s="5"/>
      <c r="Z151" s="11"/>
      <c r="AA151" s="11"/>
      <c r="AB151" s="11"/>
    </row>
    <row r="152" spans="1:28" x14ac:dyDescent="0.25">
      <c r="A152" s="1"/>
      <c r="B152" s="1"/>
      <c r="C152" s="1"/>
      <c r="D152" s="1"/>
      <c r="E152" s="11"/>
      <c r="F152" s="11"/>
      <c r="G152" s="1"/>
      <c r="H152" s="1"/>
      <c r="I152" s="1"/>
      <c r="J152" s="5"/>
      <c r="K152" s="5"/>
      <c r="L152" s="3"/>
      <c r="M152" s="1"/>
      <c r="N152" s="1"/>
      <c r="O152" s="1"/>
      <c r="P152" s="5"/>
      <c r="Q152" s="5"/>
      <c r="R152" s="3"/>
      <c r="S152" s="1"/>
      <c r="T152" s="1"/>
      <c r="U152" s="1"/>
      <c r="V152" s="5"/>
      <c r="W152" s="5"/>
      <c r="X152" s="7"/>
      <c r="Y152" s="5"/>
      <c r="Z152" s="11"/>
      <c r="AA152" s="11"/>
      <c r="AB152" s="11"/>
    </row>
    <row r="153" spans="1:28" x14ac:dyDescent="0.25">
      <c r="A153" s="1"/>
      <c r="B153" s="1"/>
      <c r="C153" s="1"/>
      <c r="D153" s="1"/>
      <c r="E153" s="11"/>
      <c r="F153" s="11"/>
      <c r="G153" s="1"/>
      <c r="H153" s="1"/>
      <c r="I153" s="1"/>
      <c r="J153" s="5"/>
      <c r="K153" s="5"/>
      <c r="L153" s="3"/>
      <c r="M153" s="1"/>
      <c r="N153" s="1"/>
      <c r="O153" s="1"/>
      <c r="P153" s="5"/>
      <c r="Q153" s="5"/>
      <c r="R153" s="3"/>
      <c r="S153" s="1"/>
      <c r="T153" s="1"/>
      <c r="U153" s="1"/>
      <c r="V153" s="5"/>
      <c r="W153" s="5"/>
      <c r="X153" s="7"/>
      <c r="Y153" s="5"/>
      <c r="Z153" s="11"/>
      <c r="AA153" s="11"/>
      <c r="AB153" s="11"/>
    </row>
    <row r="154" spans="1:28" x14ac:dyDescent="0.25">
      <c r="A154" s="1"/>
      <c r="B154" s="1"/>
      <c r="C154" s="1"/>
      <c r="D154" s="1"/>
      <c r="E154" s="11"/>
      <c r="F154" s="11"/>
      <c r="G154" s="1"/>
      <c r="H154" s="1"/>
      <c r="I154" s="1"/>
      <c r="J154" s="5"/>
      <c r="K154" s="5"/>
      <c r="L154" s="3"/>
      <c r="M154" s="1"/>
      <c r="N154" s="1"/>
      <c r="O154" s="1"/>
      <c r="P154" s="5"/>
      <c r="Q154" s="5"/>
      <c r="R154" s="3"/>
      <c r="S154" s="1"/>
      <c r="T154" s="1"/>
      <c r="U154" s="1"/>
      <c r="V154" s="5"/>
      <c r="W154" s="5"/>
      <c r="X154" s="7"/>
      <c r="Y154" s="5"/>
      <c r="Z154" s="11"/>
      <c r="AA154" s="11"/>
      <c r="AB154" s="11"/>
    </row>
    <row r="155" spans="1:28" x14ac:dyDescent="0.25">
      <c r="A155" s="1"/>
      <c r="B155" s="1"/>
      <c r="C155" s="1"/>
      <c r="D155" s="1"/>
      <c r="E155" s="11"/>
      <c r="F155" s="11"/>
      <c r="G155" s="1"/>
      <c r="H155" s="1"/>
      <c r="I155" s="1"/>
      <c r="J155" s="5"/>
      <c r="K155" s="5"/>
      <c r="L155" s="3"/>
      <c r="M155" s="1"/>
      <c r="N155" s="1"/>
      <c r="O155" s="1"/>
      <c r="P155" s="5"/>
      <c r="Q155" s="5"/>
      <c r="R155" s="3"/>
      <c r="S155" s="1"/>
      <c r="T155" s="1"/>
      <c r="U155" s="1"/>
      <c r="V155" s="5"/>
      <c r="W155" s="5"/>
      <c r="X155" s="7"/>
      <c r="Y155" s="5"/>
      <c r="Z155" s="11"/>
      <c r="AA155" s="11"/>
      <c r="AB155" s="11"/>
    </row>
    <row r="156" spans="1:28" x14ac:dyDescent="0.25">
      <c r="A156" s="1"/>
      <c r="B156" s="1"/>
      <c r="C156" s="1"/>
      <c r="D156" s="1"/>
      <c r="E156" s="11"/>
      <c r="F156" s="11"/>
      <c r="G156" s="1"/>
      <c r="H156" s="1"/>
      <c r="I156" s="1"/>
      <c r="J156" s="5"/>
      <c r="K156" s="5"/>
      <c r="L156" s="3"/>
      <c r="M156" s="1"/>
      <c r="N156" s="1"/>
      <c r="O156" s="1"/>
      <c r="P156" s="5"/>
      <c r="Q156" s="5"/>
      <c r="R156" s="3"/>
      <c r="S156" s="1"/>
      <c r="T156" s="1"/>
      <c r="U156" s="1"/>
      <c r="V156" s="5"/>
      <c r="W156" s="5"/>
      <c r="X156" s="7"/>
      <c r="Y156" s="5"/>
      <c r="Z156" s="11"/>
      <c r="AA156" s="11"/>
      <c r="AB156" s="11"/>
    </row>
    <row r="157" spans="1:28" x14ac:dyDescent="0.25">
      <c r="A157" s="1"/>
      <c r="B157" s="1"/>
      <c r="C157" s="1"/>
      <c r="D157" s="1"/>
      <c r="E157" s="11"/>
      <c r="F157" s="11"/>
      <c r="G157" s="1"/>
      <c r="H157" s="1"/>
      <c r="I157" s="1"/>
      <c r="J157" s="5"/>
      <c r="K157" s="5"/>
      <c r="L157" s="3"/>
      <c r="M157" s="1"/>
      <c r="N157" s="1"/>
      <c r="O157" s="1"/>
      <c r="P157" s="5"/>
      <c r="Q157" s="5"/>
      <c r="R157" s="3"/>
      <c r="S157" s="1"/>
      <c r="T157" s="1"/>
      <c r="U157" s="1"/>
      <c r="V157" s="5"/>
      <c r="W157" s="5"/>
      <c r="X157" s="7"/>
      <c r="Y157" s="5"/>
      <c r="Z157" s="11"/>
      <c r="AA157" s="11"/>
      <c r="AB157" s="11"/>
    </row>
    <row r="158" spans="1:28" x14ac:dyDescent="0.25">
      <c r="A158" s="1"/>
      <c r="B158" s="1"/>
      <c r="C158" s="1"/>
      <c r="D158" s="1"/>
      <c r="E158" s="11"/>
      <c r="F158" s="11"/>
      <c r="G158" s="1"/>
      <c r="H158" s="1"/>
      <c r="I158" s="1"/>
      <c r="J158" s="5"/>
      <c r="K158" s="5"/>
      <c r="L158" s="3"/>
      <c r="M158" s="1"/>
      <c r="N158" s="1"/>
      <c r="O158" s="1"/>
      <c r="P158" s="5"/>
      <c r="Q158" s="5"/>
      <c r="R158" s="3"/>
      <c r="S158" s="1"/>
      <c r="T158" s="1"/>
      <c r="U158" s="1"/>
      <c r="V158" s="5"/>
      <c r="W158" s="5"/>
      <c r="X158" s="7"/>
      <c r="Y158" s="5"/>
      <c r="Z158" s="11"/>
      <c r="AA158" s="11"/>
      <c r="AB158" s="11"/>
    </row>
    <row r="159" spans="1:28" x14ac:dyDescent="0.25">
      <c r="A159" s="1"/>
      <c r="B159" s="1"/>
      <c r="C159" s="1"/>
      <c r="D159" s="1"/>
      <c r="E159" s="11"/>
      <c r="F159" s="11"/>
      <c r="G159" s="1"/>
      <c r="H159" s="1"/>
      <c r="I159" s="1"/>
      <c r="J159" s="5"/>
      <c r="K159" s="5"/>
      <c r="L159" s="3"/>
      <c r="M159" s="1"/>
      <c r="N159" s="1"/>
      <c r="O159" s="1"/>
      <c r="P159" s="5"/>
      <c r="Q159" s="5"/>
      <c r="R159" s="3"/>
      <c r="S159" s="1"/>
      <c r="T159" s="1"/>
      <c r="U159" s="1"/>
      <c r="V159" s="5"/>
      <c r="W159" s="5"/>
      <c r="X159" s="7"/>
      <c r="Y159" s="5"/>
      <c r="Z159" s="11"/>
      <c r="AA159" s="11"/>
      <c r="AB159" s="11"/>
    </row>
    <row r="160" spans="1:28" x14ac:dyDescent="0.25">
      <c r="A160" s="1"/>
      <c r="B160" s="1"/>
      <c r="C160" s="1"/>
      <c r="D160" s="1"/>
      <c r="E160" s="11"/>
      <c r="F160" s="11"/>
      <c r="G160" s="1"/>
      <c r="H160" s="1"/>
      <c r="I160" s="1"/>
      <c r="J160" s="5"/>
      <c r="K160" s="5"/>
      <c r="L160" s="3"/>
      <c r="M160" s="1"/>
      <c r="N160" s="1"/>
      <c r="O160" s="1"/>
      <c r="P160" s="5"/>
      <c r="Q160" s="5"/>
      <c r="R160" s="3"/>
      <c r="S160" s="1"/>
      <c r="T160" s="1"/>
      <c r="U160" s="1"/>
      <c r="V160" s="5"/>
      <c r="W160" s="5"/>
      <c r="X160" s="7"/>
      <c r="Y160" s="5"/>
      <c r="Z160" s="11"/>
      <c r="AA160" s="11"/>
      <c r="AB160" s="11"/>
    </row>
    <row r="161" spans="1:28" x14ac:dyDescent="0.25">
      <c r="A161" s="1"/>
      <c r="B161" s="1"/>
      <c r="C161" s="1"/>
      <c r="D161" s="1"/>
      <c r="E161" s="11"/>
      <c r="F161" s="11"/>
      <c r="G161" s="1"/>
      <c r="H161" s="1"/>
      <c r="I161" s="1"/>
      <c r="J161" s="5"/>
      <c r="K161" s="5"/>
      <c r="L161" s="3"/>
      <c r="M161" s="1"/>
      <c r="N161" s="1"/>
      <c r="O161" s="1"/>
      <c r="P161" s="5"/>
      <c r="Q161" s="5"/>
      <c r="R161" s="3"/>
      <c r="S161" s="1"/>
      <c r="T161" s="1"/>
      <c r="U161" s="1"/>
      <c r="V161" s="5"/>
      <c r="W161" s="5"/>
      <c r="X161" s="7"/>
      <c r="Y161" s="5"/>
      <c r="Z161" s="11"/>
      <c r="AA161" s="11"/>
      <c r="AB161" s="11"/>
    </row>
    <row r="162" spans="1:28" x14ac:dyDescent="0.25">
      <c r="A162" s="1"/>
      <c r="B162" s="1"/>
      <c r="C162" s="1"/>
      <c r="D162" s="1"/>
      <c r="E162" s="11"/>
      <c r="F162" s="11"/>
      <c r="G162" s="1"/>
      <c r="H162" s="1"/>
      <c r="I162" s="1"/>
      <c r="J162" s="5"/>
      <c r="K162" s="5"/>
      <c r="L162" s="3"/>
      <c r="M162" s="1"/>
      <c r="N162" s="1"/>
      <c r="O162" s="1"/>
      <c r="P162" s="5"/>
      <c r="Q162" s="5"/>
      <c r="R162" s="3"/>
      <c r="S162" s="1"/>
      <c r="T162" s="1"/>
      <c r="U162" s="1"/>
      <c r="V162" s="5"/>
      <c r="W162" s="5"/>
      <c r="X162" s="7"/>
      <c r="Y162" s="5"/>
      <c r="Z162" s="11"/>
      <c r="AA162" s="11"/>
      <c r="AB162" s="11"/>
    </row>
    <row r="163" spans="1:28" x14ac:dyDescent="0.25">
      <c r="A163" s="1"/>
      <c r="B163" s="1"/>
      <c r="C163" s="1"/>
      <c r="D163" s="1"/>
      <c r="E163" s="11"/>
      <c r="F163" s="11"/>
      <c r="G163" s="1"/>
      <c r="H163" s="1"/>
      <c r="I163" s="1"/>
      <c r="J163" s="5"/>
      <c r="K163" s="5"/>
      <c r="L163" s="3"/>
      <c r="M163" s="1"/>
      <c r="N163" s="1"/>
      <c r="O163" s="1"/>
      <c r="P163" s="5"/>
      <c r="Q163" s="5"/>
      <c r="R163" s="3"/>
      <c r="S163" s="1"/>
      <c r="T163" s="1"/>
      <c r="U163" s="1"/>
      <c r="V163" s="5"/>
      <c r="W163" s="5"/>
      <c r="X163" s="7"/>
      <c r="Y163" s="5"/>
      <c r="Z163" s="11"/>
      <c r="AA163" s="11"/>
      <c r="AB163" s="11"/>
    </row>
    <row r="164" spans="1:28" x14ac:dyDescent="0.25">
      <c r="A164" s="1"/>
      <c r="B164" s="1"/>
      <c r="C164" s="1"/>
      <c r="D164" s="1"/>
      <c r="E164" s="11"/>
      <c r="F164" s="11"/>
      <c r="G164" s="1"/>
      <c r="H164" s="1"/>
      <c r="I164" s="1"/>
      <c r="J164" s="5"/>
      <c r="K164" s="5"/>
      <c r="L164" s="3"/>
      <c r="M164" s="1"/>
      <c r="N164" s="1"/>
      <c r="O164" s="1"/>
      <c r="P164" s="5"/>
      <c r="Q164" s="5"/>
      <c r="R164" s="3"/>
      <c r="S164" s="1"/>
      <c r="T164" s="1"/>
      <c r="U164" s="1"/>
      <c r="V164" s="5"/>
      <c r="W164" s="5"/>
      <c r="X164" s="7"/>
      <c r="Y164" s="5"/>
      <c r="Z164" s="11"/>
      <c r="AA164" s="11"/>
      <c r="AB164" s="11"/>
    </row>
    <row r="165" spans="1:28" x14ac:dyDescent="0.25">
      <c r="A165" s="1"/>
      <c r="B165" s="1"/>
      <c r="C165" s="1"/>
      <c r="D165" s="1"/>
      <c r="E165" s="11"/>
      <c r="F165" s="11"/>
      <c r="G165" s="1"/>
      <c r="H165" s="1"/>
      <c r="I165" s="1"/>
      <c r="J165" s="5"/>
      <c r="K165" s="5"/>
      <c r="L165" s="3"/>
      <c r="M165" s="1"/>
      <c r="N165" s="1"/>
      <c r="O165" s="1"/>
      <c r="P165" s="5"/>
      <c r="Q165" s="5"/>
      <c r="R165" s="3"/>
      <c r="S165" s="1"/>
      <c r="T165" s="1"/>
      <c r="U165" s="1"/>
      <c r="V165" s="5"/>
      <c r="W165" s="5"/>
      <c r="X165" s="7"/>
      <c r="Y165" s="5"/>
      <c r="Z165" s="11"/>
      <c r="AA165" s="11"/>
      <c r="AB165" s="11"/>
    </row>
    <row r="166" spans="1:28" x14ac:dyDescent="0.25">
      <c r="A166" s="1"/>
      <c r="B166" s="1"/>
      <c r="C166" s="1"/>
      <c r="D166" s="1"/>
      <c r="E166" s="11"/>
      <c r="F166" s="11"/>
      <c r="G166" s="1"/>
      <c r="H166" s="1"/>
      <c r="I166" s="1"/>
      <c r="J166" s="5"/>
      <c r="K166" s="5"/>
      <c r="L166" s="3"/>
      <c r="M166" s="1"/>
      <c r="N166" s="1"/>
      <c r="O166" s="1"/>
      <c r="P166" s="5"/>
      <c r="Q166" s="5"/>
      <c r="R166" s="3"/>
      <c r="S166" s="1"/>
      <c r="T166" s="1"/>
      <c r="U166" s="1"/>
      <c r="V166" s="5"/>
      <c r="W166" s="5"/>
      <c r="X166" s="7"/>
      <c r="Y166" s="5"/>
      <c r="Z166" s="11"/>
      <c r="AA166" s="11"/>
      <c r="AB166" s="11"/>
    </row>
    <row r="167" spans="1:28" x14ac:dyDescent="0.25">
      <c r="A167" s="1"/>
      <c r="B167" s="1"/>
      <c r="C167" s="1"/>
      <c r="D167" s="1"/>
      <c r="E167" s="11"/>
      <c r="F167" s="11"/>
      <c r="G167" s="1"/>
      <c r="H167" s="1"/>
      <c r="I167" s="1"/>
      <c r="J167" s="5"/>
      <c r="K167" s="5"/>
      <c r="L167" s="3"/>
      <c r="M167" s="1"/>
      <c r="N167" s="1"/>
      <c r="O167" s="1"/>
      <c r="P167" s="5"/>
      <c r="Q167" s="5"/>
      <c r="R167" s="3"/>
      <c r="S167" s="1"/>
      <c r="T167" s="1"/>
      <c r="U167" s="1"/>
      <c r="V167" s="5"/>
      <c r="W167" s="5"/>
      <c r="X167" s="7"/>
      <c r="Y167" s="5"/>
      <c r="Z167" s="11"/>
      <c r="AA167" s="11"/>
      <c r="AB167" s="11"/>
    </row>
    <row r="168" spans="1:28" x14ac:dyDescent="0.25">
      <c r="A168" s="1"/>
      <c r="B168" s="1"/>
      <c r="C168" s="1"/>
      <c r="D168" s="1"/>
      <c r="E168" s="11"/>
      <c r="F168" s="11"/>
      <c r="G168" s="1"/>
      <c r="H168" s="1"/>
      <c r="I168" s="1"/>
      <c r="J168" s="5"/>
      <c r="K168" s="5"/>
      <c r="L168" s="3"/>
      <c r="M168" s="1"/>
      <c r="N168" s="1"/>
      <c r="O168" s="1"/>
      <c r="P168" s="5"/>
      <c r="Q168" s="5"/>
      <c r="R168" s="3"/>
      <c r="S168" s="1"/>
      <c r="T168" s="1"/>
      <c r="U168" s="1"/>
      <c r="V168" s="5"/>
      <c r="W168" s="5"/>
      <c r="X168" s="7"/>
      <c r="Y168" s="5"/>
      <c r="Z168" s="11"/>
      <c r="AA168" s="11"/>
      <c r="AB168" s="11"/>
    </row>
    <row r="169" spans="1:28" x14ac:dyDescent="0.25">
      <c r="A169" s="1"/>
      <c r="B169" s="1"/>
      <c r="C169" s="1"/>
      <c r="D169" s="1"/>
      <c r="E169" s="11"/>
      <c r="F169" s="11"/>
      <c r="G169" s="1"/>
      <c r="H169" s="1"/>
      <c r="I169" s="1"/>
      <c r="J169" s="5"/>
      <c r="K169" s="5"/>
      <c r="L169" s="3"/>
      <c r="M169" s="1"/>
      <c r="N169" s="1"/>
      <c r="O169" s="1"/>
      <c r="P169" s="5"/>
      <c r="Q169" s="5"/>
      <c r="R169" s="3"/>
      <c r="S169" s="1"/>
      <c r="T169" s="1"/>
      <c r="U169" s="1"/>
      <c r="V169" s="5"/>
      <c r="W169" s="5"/>
      <c r="X169" s="7"/>
      <c r="Y169" s="5"/>
      <c r="Z169" s="11"/>
      <c r="AA169" s="11"/>
      <c r="AB169" s="11"/>
    </row>
    <row r="170" spans="1:28" x14ac:dyDescent="0.25">
      <c r="A170" s="1"/>
      <c r="B170" s="1"/>
      <c r="C170" s="1"/>
      <c r="D170" s="1"/>
      <c r="E170" s="11"/>
      <c r="F170" s="11"/>
      <c r="G170" s="1"/>
      <c r="H170" s="1"/>
      <c r="I170" s="1"/>
      <c r="J170" s="5"/>
      <c r="K170" s="5"/>
      <c r="L170" s="3"/>
      <c r="M170" s="1"/>
      <c r="N170" s="1"/>
      <c r="O170" s="1"/>
      <c r="P170" s="5"/>
      <c r="Q170" s="5"/>
      <c r="R170" s="3"/>
      <c r="S170" s="1"/>
      <c r="T170" s="1"/>
      <c r="U170" s="1"/>
      <c r="V170" s="5"/>
      <c r="W170" s="5"/>
      <c r="X170" s="7"/>
      <c r="Y170" s="5"/>
      <c r="Z170" s="11"/>
      <c r="AA170" s="11"/>
      <c r="AB170" s="11"/>
    </row>
    <row r="171" spans="1:28" x14ac:dyDescent="0.25">
      <c r="A171" s="1"/>
      <c r="B171" s="1"/>
      <c r="C171" s="1"/>
      <c r="D171" s="1"/>
      <c r="E171" s="11"/>
      <c r="F171" s="11"/>
      <c r="G171" s="1"/>
      <c r="H171" s="1"/>
      <c r="I171" s="1"/>
      <c r="J171" s="5"/>
      <c r="K171" s="5"/>
      <c r="L171" s="3"/>
      <c r="M171" s="1"/>
      <c r="N171" s="1"/>
      <c r="O171" s="1"/>
      <c r="P171" s="5"/>
      <c r="Q171" s="5"/>
      <c r="R171" s="3"/>
      <c r="S171" s="1"/>
      <c r="T171" s="1"/>
      <c r="U171" s="1"/>
      <c r="V171" s="5"/>
      <c r="W171" s="5"/>
      <c r="X171" s="7"/>
      <c r="Y171" s="5"/>
      <c r="Z171" s="11"/>
      <c r="AA171" s="11"/>
      <c r="AB171" s="11"/>
    </row>
    <row r="172" spans="1:28" x14ac:dyDescent="0.25">
      <c r="A172" s="1"/>
      <c r="B172" s="1"/>
      <c r="C172" s="1"/>
      <c r="D172" s="1"/>
      <c r="E172" s="11"/>
      <c r="F172" s="11"/>
      <c r="G172" s="1"/>
      <c r="H172" s="1"/>
      <c r="I172" s="1"/>
      <c r="J172" s="5"/>
      <c r="K172" s="5"/>
      <c r="L172" s="3"/>
      <c r="M172" s="1"/>
      <c r="N172" s="1"/>
      <c r="O172" s="1"/>
      <c r="P172" s="5"/>
      <c r="Q172" s="5"/>
      <c r="R172" s="3"/>
      <c r="S172" s="1"/>
      <c r="T172" s="1"/>
      <c r="U172" s="1"/>
      <c r="V172" s="5"/>
      <c r="W172" s="5"/>
      <c r="X172" s="7"/>
      <c r="Y172" s="5"/>
      <c r="Z172" s="11"/>
      <c r="AA172" s="11"/>
      <c r="AB172" s="11"/>
    </row>
  </sheetData>
  <mergeCells count="2">
    <mergeCell ref="D1:E1"/>
    <mergeCell ref="Y1:Z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1</vt:i4>
      </vt:variant>
    </vt:vector>
  </HeadingPairs>
  <TitlesOfParts>
    <vt:vector size="97" baseType="lpstr">
      <vt:lpstr>Aasand, Dean &amp; Deedra</vt:lpstr>
      <vt:lpstr>Aasand, Richard</vt:lpstr>
      <vt:lpstr>Aasand, Todd</vt:lpstr>
      <vt:lpstr>Albeidinger, Glenn</vt:lpstr>
      <vt:lpstr>Albeidinger, Kent &amp; Lyla</vt:lpstr>
      <vt:lpstr>Agnes F Lipetxky Land Trust</vt:lpstr>
      <vt:lpstr>Aljets, Tim &amp; Tami</vt:lpstr>
      <vt:lpstr>Aljets, Travis &amp; Chelsea</vt:lpstr>
      <vt:lpstr>Alley, Ronald</vt:lpstr>
      <vt:lpstr>Anderson, Diane</vt:lpstr>
      <vt:lpstr>Anderson, Douglas &amp; Charlotte</vt:lpstr>
      <vt:lpstr>Anderson, DuWayne &amp; Elna</vt:lpstr>
      <vt:lpstr>Anderson, Ed &amp; Janell</vt:lpstr>
      <vt:lpstr>Anderson, Garth</vt:lpstr>
      <vt:lpstr>Anderson, Gary</vt:lpstr>
      <vt:lpstr>Anderson, Gary &amp; Bernadine</vt:lpstr>
      <vt:lpstr>Anderson, Janice</vt:lpstr>
      <vt:lpstr>Anderson, Joel &amp; Lisa</vt:lpstr>
      <vt:lpstr>Anderson, Linda</vt:lpstr>
      <vt:lpstr>Anderson, Marlene</vt:lpstr>
      <vt:lpstr>Anderson, Vernon &amp; Lavonne</vt:lpstr>
      <vt:lpstr>Ascheman, Michael &amp; Donna</vt:lpstr>
      <vt:lpstr>Bachmeier, Arlan &amp; Charlotte</vt:lpstr>
      <vt:lpstr>Bachmeier, Brent &amp; Stephanie</vt:lpstr>
      <vt:lpstr>Bailey, Robert F</vt:lpstr>
      <vt:lpstr>Bakke, Carolyn</vt:lpstr>
      <vt:lpstr>Bakke, Scott</vt:lpstr>
      <vt:lpstr>Balvitsch, Robert &amp; Marge</vt:lpstr>
      <vt:lpstr>Balvitsch, Sandra</vt:lpstr>
      <vt:lpstr>Barnes, Bradley &amp; Janet</vt:lpstr>
      <vt:lpstr>Barnes, Jeffrey &amp; Sherrie</vt:lpstr>
      <vt:lpstr>Barthel, Virgil</vt:lpstr>
      <vt:lpstr>Bartz, Charles &amp; Deborah</vt:lpstr>
      <vt:lpstr>Bata, Jeff</vt:lpstr>
      <vt:lpstr>Beach, Nancy</vt:lpstr>
      <vt:lpstr>Bear, Matthew</vt:lpstr>
      <vt:lpstr>Becker, Jerry &amp; Tamara</vt:lpstr>
      <vt:lpstr>Beckley, Dan</vt:lpstr>
      <vt:lpstr>Beckley, Percy</vt:lpstr>
      <vt:lpstr>Bergan, Barb</vt:lpstr>
      <vt:lpstr>Bergstad, Clayton</vt:lpstr>
      <vt:lpstr>Bickett, Chad &amp; Rachel</vt:lpstr>
      <vt:lpstr>Biel, Mike</vt:lpstr>
      <vt:lpstr>Biel, Ray &amp; Peggy</vt:lpstr>
      <vt:lpstr>Black, Gilbert &amp; Joanne</vt:lpstr>
      <vt:lpstr>Black, Kevin &amp; Judy</vt:lpstr>
      <vt:lpstr>Black, Lyle &amp; Annola</vt:lpstr>
      <vt:lpstr>Black, Shane</vt:lpstr>
      <vt:lpstr>Black, Travis &amp; Katherine</vt:lpstr>
      <vt:lpstr>Black, Wesley &amp; Karen</vt:lpstr>
      <vt:lpstr>Blahna, James</vt:lpstr>
      <vt:lpstr>Borth, Gaylen &amp; Sandra</vt:lpstr>
      <vt:lpstr>Boyer, Rebecca</vt:lpstr>
      <vt:lpstr>Braaten, Dallas &amp; Carrie</vt:lpstr>
      <vt:lpstr>Brandt, David &amp; Kathy</vt:lpstr>
      <vt:lpstr>Brandt, John &amp; Susan</vt:lpstr>
      <vt:lpstr>Brandt, Roger</vt:lpstr>
      <vt:lpstr>Bredahl, Jodi</vt:lpstr>
      <vt:lpstr>Brown Siblings</vt:lpstr>
      <vt:lpstr>Burchill, Alan</vt:lpstr>
      <vt:lpstr>Burr, Jodi</vt:lpstr>
      <vt:lpstr>Burr, Kenneth &amp; Ella</vt:lpstr>
      <vt:lpstr>Burtner, Roger &amp; Carol</vt:lpstr>
      <vt:lpstr>Butts, Alan</vt:lpstr>
      <vt:lpstr>Butts, Linda</vt:lpstr>
      <vt:lpstr>Byrum, Daren &amp; Michelle</vt:lpstr>
      <vt:lpstr>Cabler, Josh &amp; Kristin</vt:lpstr>
      <vt:lpstr>Carr, Austen</vt:lpstr>
      <vt:lpstr>Carr, Brian &amp; Heather</vt:lpstr>
      <vt:lpstr>Carr, Connie</vt:lpstr>
      <vt:lpstr>Carr, Darlene</vt:lpstr>
      <vt:lpstr>Carr, Donald &amp; Lydia</vt:lpstr>
      <vt:lpstr>Carr, James Jr.</vt:lpstr>
      <vt:lpstr>Carr, Keith</vt:lpstr>
      <vt:lpstr>Carr, Ryan</vt:lpstr>
      <vt:lpstr>Carr, Theresa</vt:lpstr>
      <vt:lpstr>Carr, Thomas &amp; Brian</vt:lpstr>
      <vt:lpstr>Carr, Thomas</vt:lpstr>
      <vt:lpstr>Carr, Timothy</vt:lpstr>
      <vt:lpstr>Carr, Tom</vt:lpstr>
      <vt:lpstr>Carr, Travis</vt:lpstr>
      <vt:lpstr>Caylor, Don</vt:lpstr>
      <vt:lpstr>Cellmer, Laverne &amp; Vonda</vt:lpstr>
      <vt:lpstr>Charles, Chris &amp; Shirley</vt:lpstr>
      <vt:lpstr>Charles, Mitch &amp; Rhonda</vt:lpstr>
      <vt:lpstr>Cho, Christi</vt:lpstr>
      <vt:lpstr>Christianson, Russell &amp; Cheryl</vt:lpstr>
      <vt:lpstr>Christianson, Scott &amp; Lisa</vt:lpstr>
      <vt:lpstr>Clark, Joe &amp; Lois </vt:lpstr>
      <vt:lpstr>Cleveland, David</vt:lpstr>
      <vt:lpstr>Cleveland, James &amp; Gayle</vt:lpstr>
      <vt:lpstr>Cleveland, James Jr.</vt:lpstr>
      <vt:lpstr>Clifton, James &amp; Debra</vt:lpstr>
      <vt:lpstr>Cook, Jim &amp; Lori</vt:lpstr>
      <vt:lpstr>Copenhaver, David &amp; Joan</vt:lpstr>
      <vt:lpstr>Copenhaver, Patrick</vt:lpstr>
      <vt:lpstr>'Aasand, Dean &amp; Deedra'!Print_Area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Evans</dc:creator>
  <cp:lastModifiedBy>Karen Evans</cp:lastModifiedBy>
  <cp:lastPrinted>2022-12-30T20:38:09Z</cp:lastPrinted>
  <dcterms:created xsi:type="dcterms:W3CDTF">2022-04-19T18:27:43Z</dcterms:created>
  <dcterms:modified xsi:type="dcterms:W3CDTF">2023-04-04T14:31:07Z</dcterms:modified>
</cp:coreProperties>
</file>